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55" tabRatio="601" activeTab="1"/>
  </bookViews>
  <sheets>
    <sheet name="RiepilogoRegione" sheetId="1" r:id="rId1"/>
    <sheet name="TabellacostiRegione" sheetId="2" r:id="rId2"/>
    <sheet name="RIEPILOGOEELL" sheetId="3" r:id="rId3"/>
    <sheet name="TABELLACOSTIEELL" sheetId="4" r:id="rId4"/>
    <sheet name="Media Diritti Segret" sheetId="5" r:id="rId5"/>
    <sheet name="SAL POS EELL" sheetId="6" r:id="rId6"/>
    <sheet name="Media Sal Pos " sheetId="7" r:id="rId7"/>
    <sheet name=" SAL RIS EELL " sheetId="8" r:id="rId8"/>
    <sheet name="FONDO 1%" sheetId="9" r:id="rId9"/>
  </sheets>
  <definedNames>
    <definedName name="_xlnm.Print_Area" localSheetId="7">' SAL RIS EELL '!$A$26:$G$53</definedName>
    <definedName name="_xlnm.Print_Area" localSheetId="8">'FONDO 1%'!$B$6:$J$20</definedName>
    <definedName name="_xlnm.Print_Area" localSheetId="4">'Media Diritti Segret'!$A$40:$F$72</definedName>
    <definedName name="_xlnm.Print_Area" localSheetId="6">'Media Sal Pos '!$A$6:$D$51</definedName>
    <definedName name="_xlnm.Print_Area" localSheetId="2">'RIEPILOGOEELL'!$A$1:$F$37</definedName>
    <definedName name="_xlnm.Print_Area" localSheetId="0">'RiepilogoRegione'!$A$1:$F$24</definedName>
    <definedName name="_xlnm.Print_Area" localSheetId="5">'SAL POS EELL'!$B$20:$K$55</definedName>
    <definedName name="_xlnm.Print_Area" localSheetId="3">'TABELLACOSTIEELL'!$A$115:$G$147</definedName>
    <definedName name="_xlnm.Print_Area" localSheetId="1">'TabellacostiRegione'!$A$82:$H$97</definedName>
  </definedNames>
  <calcPr fullCalcOnLoad="1"/>
</workbook>
</file>

<file path=xl/sharedStrings.xml><?xml version="1.0" encoding="utf-8"?>
<sst xmlns="http://schemas.openxmlformats.org/spreadsheetml/2006/main" count="641" uniqueCount="253">
  <si>
    <t>Numero dipendenti</t>
  </si>
  <si>
    <t>AUMENTO CONTRATTUALE</t>
  </si>
  <si>
    <t>AMMINISTRAZIONE REGIONALE</t>
  </si>
  <si>
    <t>Totale</t>
  </si>
  <si>
    <t>Livello</t>
  </si>
  <si>
    <t>Contratto Comparto Unico</t>
  </si>
  <si>
    <t>Incremento stipendio 1/01/99-31/12/99</t>
  </si>
  <si>
    <t xml:space="preserve">Incremento stipendio 1/11/98-31/12/98 </t>
  </si>
  <si>
    <t xml:space="preserve">Incremento stipendio 1/07/99-31/12/99 </t>
  </si>
  <si>
    <t>RIEPILOGO COSTI</t>
  </si>
  <si>
    <t>Periodo</t>
  </si>
  <si>
    <t>Tabella a)</t>
  </si>
  <si>
    <t xml:space="preserve">Anno </t>
  </si>
  <si>
    <t>Oggetto</t>
  </si>
  <si>
    <t>Tabella b)</t>
  </si>
  <si>
    <t>Tabella c)</t>
  </si>
  <si>
    <t>1/01/2000 - 31/12/2000</t>
  </si>
  <si>
    <t>1/01/99 - 31/12/99</t>
  </si>
  <si>
    <t>1/11/98 - 31/12/98</t>
  </si>
  <si>
    <t>Tabella d)</t>
  </si>
  <si>
    <t>1/01/2001 - 31/12/2001</t>
  </si>
  <si>
    <t>Maggiore costo complessivo 1999</t>
  </si>
  <si>
    <t xml:space="preserve">Costo </t>
  </si>
  <si>
    <t>Costo complessivo annuo</t>
  </si>
  <si>
    <t>Maggiore costo complessivo 1998</t>
  </si>
  <si>
    <t xml:space="preserve">Riferimento </t>
  </si>
  <si>
    <t>Maggiore costo complessivo 2000</t>
  </si>
  <si>
    <t>TOTALE</t>
  </si>
  <si>
    <t>Totale incremento stipendio con oneri riflessi al 40%</t>
  </si>
  <si>
    <t>Maggiore Costo complessivo 1998 (3 mensilità) con oneri riflessi al 40%</t>
  </si>
  <si>
    <t>Maggiore Costo complessivo 1999 (13 mensilità) con oneri riflessi al 40%</t>
  </si>
  <si>
    <t>Maggiore Costo complessivo 1999 (7 mensilità) con oneri riflessi al 40%</t>
  </si>
  <si>
    <t>DIRIGENTI</t>
  </si>
  <si>
    <t>SEGRETARI PARTICOLARI</t>
  </si>
  <si>
    <t>Periodo 01/11/1998 - 31/12/1998</t>
  </si>
  <si>
    <t>Periodo 01/01/1999 - 31/12/1999</t>
  </si>
  <si>
    <t>Periodo 01/07/1999 - 31/12/1999</t>
  </si>
  <si>
    <t>Periodo 01/01/2000 - 31/12/2000</t>
  </si>
  <si>
    <t>Periodo 01/01/2001 - 31/12/2001</t>
  </si>
  <si>
    <t>Tabella e)</t>
  </si>
  <si>
    <t xml:space="preserve">Incremento stipendio </t>
  </si>
  <si>
    <t>Maggiore Costo complessivo  (13 mensilità) con oneri riflessi al 40%</t>
  </si>
  <si>
    <t>1A</t>
  </si>
  <si>
    <t>2A</t>
  </si>
  <si>
    <t>3A</t>
  </si>
  <si>
    <t>3B</t>
  </si>
  <si>
    <t>Totale attuale salario di posizione</t>
  </si>
  <si>
    <t>Valore con oneri riflessi al 40% a carico Amm. Reg.le</t>
  </si>
  <si>
    <t>Differenza</t>
  </si>
  <si>
    <t>Numero Dirigenti</t>
  </si>
  <si>
    <t>Nuovo valore con oneri riflessi al 40% a carico Amm. Reg.le</t>
  </si>
  <si>
    <t>Salario di posizione attuale</t>
  </si>
  <si>
    <t>13^ mensilità</t>
  </si>
  <si>
    <t>Nuovo valore salario di posizione</t>
  </si>
  <si>
    <t>STIPENDIO BASE</t>
  </si>
  <si>
    <t>SEGRETARI COMUNALI</t>
  </si>
  <si>
    <t>TIPOLOGIA</t>
  </si>
  <si>
    <t>SALARIO ANNUO ATTUALE SEGRETARI COMUNALI</t>
  </si>
  <si>
    <t>SALARIO ANNUO DIRIGENTI</t>
  </si>
  <si>
    <t>DIFFERENZA</t>
  </si>
  <si>
    <t>DIFFERENZA CONONERI RIFLESSI AL 40%</t>
  </si>
  <si>
    <t>NUMERO DIRIGENTI</t>
  </si>
  <si>
    <t>COSTO TOTALE ANNUO DI RIALLINEAMENTO</t>
  </si>
  <si>
    <t>8a</t>
  </si>
  <si>
    <t>9a + 2 anni</t>
  </si>
  <si>
    <t>9a + 5 anni</t>
  </si>
  <si>
    <t>9a + 10 anni</t>
  </si>
  <si>
    <t>9a + 15 anni</t>
  </si>
  <si>
    <t>SALARIO ANNUO ATTUALE SEGRETARI COMUNITÀ MONTANE</t>
  </si>
  <si>
    <t>INDENNITÀ INTEGRATIVA SPECIALE</t>
  </si>
  <si>
    <t>I.I.S. ANNUA SEGRETARI COMUNALI</t>
  </si>
  <si>
    <t>I.I.S. ANNUA DIRIGENTI</t>
  </si>
  <si>
    <t>DIFFERENZA CON ONERI RIFLESSI AL 40%</t>
  </si>
  <si>
    <t>I.I.S. ANNUA SEGRETARI COMUNITÀ MONTANE</t>
  </si>
  <si>
    <t>ENTI LOCALI</t>
  </si>
  <si>
    <t>Importo massimo salario di posizione</t>
  </si>
  <si>
    <t>Salario di risultato attuale</t>
  </si>
  <si>
    <t>Tabella f)</t>
  </si>
  <si>
    <t>Importo massimo salario di risultato</t>
  </si>
  <si>
    <t>Nuovo valore salario di risultato</t>
  </si>
  <si>
    <t>SEDI VACANTI</t>
  </si>
  <si>
    <t>DIRIGENTE TECNICO</t>
  </si>
  <si>
    <t>SEGRETARIO</t>
  </si>
  <si>
    <t>DIRIGENTI E SEGRETARI COMUNITÀ MONTANE</t>
  </si>
  <si>
    <t>SALARIO DI POSIZIONE MAX</t>
  </si>
  <si>
    <t>NR.</t>
  </si>
  <si>
    <t>SALARIO DI POSIZIONE ATTUALE</t>
  </si>
  <si>
    <t>NUOVO SALARIO DI POSIZIONE</t>
  </si>
  <si>
    <t>ONERI RIFLESSI AL 40%</t>
  </si>
  <si>
    <t>TOTALE COSTO</t>
  </si>
  <si>
    <t>COSTO REALE MAX</t>
  </si>
  <si>
    <t>MEDIA SALARIO DI POSIZIONE</t>
  </si>
  <si>
    <t>SALARIO DI RISULTATO MAX</t>
  </si>
  <si>
    <t>IMPORTO MAX  SALARIO DI RISULTATO</t>
  </si>
  <si>
    <t>SALARIO DI RISULTATO ATTUALE</t>
  </si>
  <si>
    <t>IMPORTO MASSIMO NUOVO SALARIO DI POSIZIONE</t>
  </si>
  <si>
    <t>AOSTA</t>
  </si>
  <si>
    <t>IMPORTI DEI DIRITTI DI SEGRETERIA ANNO 1999</t>
  </si>
  <si>
    <t>SAINT-VINCENT</t>
  </si>
  <si>
    <t>COURMAYEUR</t>
  </si>
  <si>
    <t>CHÂTILLON</t>
  </si>
  <si>
    <t>VALTOURNENCHE</t>
  </si>
  <si>
    <t>SARRE</t>
  </si>
  <si>
    <t>PONT-SAINT-MARTIN</t>
  </si>
  <si>
    <t>QUART</t>
  </si>
  <si>
    <t>SAINT-PIERRE</t>
  </si>
  <si>
    <t>SAINT-CHRISTOPHE</t>
  </si>
  <si>
    <t>VERRÈS</t>
  </si>
  <si>
    <t>GRESSAN</t>
  </si>
  <si>
    <t>BRUSSON/CHALLAND-SAINT-VICTOR</t>
  </si>
  <si>
    <t>CHARVENSOD/SAINT-DENIS</t>
  </si>
  <si>
    <t>COGNE</t>
  </si>
  <si>
    <t>MORGEX</t>
  </si>
  <si>
    <t>NUS</t>
  </si>
  <si>
    <t>PRÉ-SAINT-DIDIER/SAINT-NICOLAS</t>
  </si>
  <si>
    <t>MONTJOVET/CHAMPDEPRAZ</t>
  </si>
  <si>
    <t>AYAS</t>
  </si>
  <si>
    <t>DONNAS</t>
  </si>
  <si>
    <t>LA SALLE</t>
  </si>
  <si>
    <t>LA THUILE</t>
  </si>
  <si>
    <t>ROISAN/DOUES</t>
  </si>
  <si>
    <t>TORGNON/CHAMOIS</t>
  </si>
  <si>
    <t>HÔNE/BARD</t>
  </si>
  <si>
    <t>ANTEY-SAINT-ANDRÉ/LA MAGDELEINE</t>
  </si>
  <si>
    <t>ETROUBLES/VALSAVARENCHE</t>
  </si>
  <si>
    <t>CHAMBAVE/EMARÈSE</t>
  </si>
  <si>
    <t>SAINT-RHEMY-EN-BOSSES/SAINT-OYEN</t>
  </si>
  <si>
    <t>RHÊMES-SAINT-GEORGES/RÊMES-NOTRE-DAME</t>
  </si>
  <si>
    <t>GRESSONEY-SAINT-JEAN</t>
  </si>
  <si>
    <t>AYMAVILLES</t>
  </si>
  <si>
    <t>FENIS</t>
  </si>
  <si>
    <t>GIGNOD</t>
  </si>
  <si>
    <t>POLLEIN</t>
  </si>
  <si>
    <t>ISSOGNE</t>
  </si>
  <si>
    <t>ARNAD</t>
  </si>
  <si>
    <t>VILLENEUVE</t>
  </si>
  <si>
    <t>VERAYES</t>
  </si>
  <si>
    <t>SAINT-MARCEL</t>
  </si>
  <si>
    <t>CHALLAND-SAINT-ANSELME</t>
  </si>
  <si>
    <t>GABY</t>
  </si>
  <si>
    <t>ARVIER</t>
  </si>
  <si>
    <t>BRISSOGNE</t>
  </si>
  <si>
    <t>PERLOZ</t>
  </si>
  <si>
    <t>VALPELLINE</t>
  </si>
  <si>
    <t>PONTEY</t>
  </si>
  <si>
    <t>LILLIANES</t>
  </si>
  <si>
    <t>FONTAINEMORE</t>
  </si>
  <si>
    <t>GRESSONEY-LA-TRINITÉ</t>
  </si>
  <si>
    <t>INTROD</t>
  </si>
  <si>
    <t>CHAMPORCHER</t>
  </si>
  <si>
    <t>JOVENÇAN</t>
  </si>
  <si>
    <t>ISSIME</t>
  </si>
  <si>
    <t>AVISE</t>
  </si>
  <si>
    <t>VALGRISENCHE</t>
  </si>
  <si>
    <t>OYACE</t>
  </si>
  <si>
    <t>ALLEIN</t>
  </si>
  <si>
    <t>BIONAZ</t>
  </si>
  <si>
    <t>OLLOMONT</t>
  </si>
  <si>
    <t>PONTBOSET</t>
  </si>
  <si>
    <r>
      <t>TOTALE 3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FASCIA</t>
    </r>
  </si>
  <si>
    <r>
      <t>3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FASCIA</t>
    </r>
  </si>
  <si>
    <r>
      <t>TOTALE 2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FASCIA</t>
    </r>
  </si>
  <si>
    <r>
      <t>2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FASCIA</t>
    </r>
  </si>
  <si>
    <r>
      <t>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FASCIA</t>
    </r>
  </si>
  <si>
    <r>
      <t>TOTALE 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FASCIA</t>
    </r>
  </si>
  <si>
    <t xml:space="preserve">MEDIA </t>
  </si>
  <si>
    <t>MEDIA 2a fascia</t>
  </si>
  <si>
    <t>MEDIA 3a FASCIA</t>
  </si>
  <si>
    <t>SEGRETARI COMUNITÀ MONTANE</t>
  </si>
  <si>
    <t>VALDIGNE MONT BLANC</t>
  </si>
  <si>
    <t>GRAND PARADIS</t>
  </si>
  <si>
    <t>GRAND COMBIN</t>
  </si>
  <si>
    <t>MONT EMILIUS</t>
  </si>
  <si>
    <t>MONTE CERVINO</t>
  </si>
  <si>
    <t>MONTE ROSA</t>
  </si>
  <si>
    <t>WALSER</t>
  </si>
  <si>
    <t>EVANÇON</t>
  </si>
  <si>
    <t>VALDIGNE</t>
  </si>
  <si>
    <t>EVANCON</t>
  </si>
  <si>
    <t>G. PARADIS</t>
  </si>
  <si>
    <t>G. COMBIN</t>
  </si>
  <si>
    <t>M. EMILIUS</t>
  </si>
  <si>
    <t>M. CERVINO</t>
  </si>
  <si>
    <t>M. ROSA</t>
  </si>
  <si>
    <t>FASCIA</t>
  </si>
  <si>
    <t xml:space="preserve">1a </t>
  </si>
  <si>
    <t>2a</t>
  </si>
  <si>
    <t>3a</t>
  </si>
  <si>
    <t>C.M.</t>
  </si>
  <si>
    <t>GRAN PARADIS</t>
  </si>
  <si>
    <t>GRAN COMBIN</t>
  </si>
  <si>
    <t>DIRIGENTI TECNICI COMUNITÀ MONTANE</t>
  </si>
  <si>
    <t>TOTALE COSTI IN RIDUZIONE</t>
  </si>
  <si>
    <t>DIRIGENTE TECNICO C.M.</t>
  </si>
  <si>
    <t>STIPENDIO</t>
  </si>
  <si>
    <t>I.I.S.</t>
  </si>
  <si>
    <t>SALARIO POSIZIONE</t>
  </si>
  <si>
    <t>SALARIO RISULTATO</t>
  </si>
  <si>
    <t>R.I.A.*</t>
  </si>
  <si>
    <t>FONDO PREVIDENZIALE</t>
  </si>
  <si>
    <t>QUOTA 1% FONDO PREVIDENZIALE</t>
  </si>
  <si>
    <t>* Stima A.R.R.S.</t>
  </si>
  <si>
    <t>SEGRETARI COMUNI 1a FASCIA</t>
  </si>
  <si>
    <t>SEGRETARI COMUNI 2a FASCIA</t>
  </si>
  <si>
    <t>SEGRETARI COMUNI 3a FASCIA</t>
  </si>
  <si>
    <t>SEGRETARI C.M.</t>
  </si>
  <si>
    <t>CONTRATTO PRIVATISTICO</t>
  </si>
  <si>
    <t>1/07/1999 -31/12/1998</t>
  </si>
  <si>
    <t>1/01/1999 - 31/12/1999</t>
  </si>
  <si>
    <t>Numero</t>
  </si>
  <si>
    <t>SEGRETARI E DIRIGENTI C.M.</t>
  </si>
  <si>
    <t>COSTO TOTALE ANNUO</t>
  </si>
  <si>
    <t>Periodo 01/01/2000 -31/12/2000</t>
  </si>
  <si>
    <t>Periodo 01/01/2001 -31/12/2001</t>
  </si>
  <si>
    <t>Tabella g)</t>
  </si>
  <si>
    <t>COSTO TOTALE ANNUO 9 MENSILITÀ + 13a</t>
  </si>
  <si>
    <t>Tabella h)</t>
  </si>
  <si>
    <t>Tabella i)</t>
  </si>
  <si>
    <t>Tabella l)</t>
  </si>
  <si>
    <t>Tabella m)</t>
  </si>
  <si>
    <t>Tabella n)</t>
  </si>
  <si>
    <t>01/11/1998 - 31/12/1998</t>
  </si>
  <si>
    <t>01/01/1999 - 31/12/1999</t>
  </si>
  <si>
    <t>01/07/1999 - 31/12/1999</t>
  </si>
  <si>
    <t>Stipendio base Segretari Comunali</t>
  </si>
  <si>
    <t>01/04/2000 - 31/12/2000</t>
  </si>
  <si>
    <t>01/01/2001 - 31/12/2001</t>
  </si>
  <si>
    <t>Stipendio base Dirigenti e Segretari Comunità Montane</t>
  </si>
  <si>
    <t>01/01/2000 - 31/12/2000</t>
  </si>
  <si>
    <t>I.I.S. Segretari Comunali</t>
  </si>
  <si>
    <t>I.I.S. Dirigenti e Seretari Comunità Montane</t>
  </si>
  <si>
    <t>Salario posizione max Segretari Comunali</t>
  </si>
  <si>
    <t>Salario posizione max Segretari Comunità montane</t>
  </si>
  <si>
    <t>Salario risultato max Segretari Comunali</t>
  </si>
  <si>
    <t>01/04/2001 - 31/12/2001</t>
  </si>
  <si>
    <t>Salario risultato max Dirigenti e Segretari Comunità Montane</t>
  </si>
  <si>
    <t>Fondo previdenziale Comuni e Comunità Montane</t>
  </si>
  <si>
    <t>* data di ultimo inquadramento in base agli artt. 31 e 32 del R.R. n. 4 del 17/8/1999</t>
  </si>
  <si>
    <t>Periodo 01/04/2000 * - 31/12/2000</t>
  </si>
  <si>
    <t>COSTO REALE 9/12</t>
  </si>
  <si>
    <t>COSTO IN RIDUZIONE PER APPLICAZIONE ART. 19 CCRL (onnicomprensività) MINORI INTROITI DIRITTI DI SEGRETERIA *</t>
  </si>
  <si>
    <t>COSTO IN RIDUZIONE PER APPLICAZIONE ART. 19 CCRL (onnicomprensività) MINORI INTROITI DIRITTI DI SEGRETERIA **</t>
  </si>
  <si>
    <t>** valori medi sugli importi percepiti nell'anno 1999</t>
  </si>
  <si>
    <t>* valori medi sugli importi percepiti nell'anno 1999</t>
  </si>
  <si>
    <t>TOTALE COSTO 9/12</t>
  </si>
  <si>
    <t>SALARIO DI RISULTATO ATTUALE *</t>
  </si>
  <si>
    <t>* valori medi corrisposti nell'anno 1999</t>
  </si>
  <si>
    <t>Aumento contrattuale - Art. 11 Accordo del 27 luglio 2000</t>
  </si>
  <si>
    <t>Aumento contrattuale - Art. 11 Accordo del 27 luglio 2000 e Contratto Comparto Unico</t>
  </si>
  <si>
    <t>Aumento contrattuale - Art. 11 del 27 luglio 2000 e Contratto Comparto Unico</t>
  </si>
  <si>
    <t>Art. 11 Accordo 27 luglio 2000</t>
  </si>
  <si>
    <t>Art. 11 Accordo 27 luglio 2000 e Contratto Comparto Unico</t>
  </si>
  <si>
    <t>Aumento contrattuale Art. 11 Accordo 27 luglio 2000 per Comunità Montane</t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</si>
</sst>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mmmm\-yy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#,##0.000_ ;\-#,##0.000\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d\ mmmm\ yyyy"/>
    <numFmt numFmtId="185" formatCode="d/m"/>
    <numFmt numFmtId="186" formatCode="0_ ;\-0\ "/>
    <numFmt numFmtId="187" formatCode="_-* #,##0.0_-;\-* #,##0.0_-;_-* &quot;-&quot;?_-;_-@_-"/>
  </numFmts>
  <fonts count="1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 vertical="justify"/>
    </xf>
    <xf numFmtId="3" fontId="0" fillId="0" borderId="5" xfId="0" applyNumberFormat="1" applyBorder="1" applyAlignment="1">
      <alignment horizontal="center" vertical="justify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justify"/>
    </xf>
    <xf numFmtId="16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3" xfId="0" applyNumberFormat="1" applyBorder="1" applyAlignment="1">
      <alignment/>
    </xf>
    <xf numFmtId="3" fontId="7" fillId="0" borderId="1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/>
    </xf>
    <xf numFmtId="0" fontId="7" fillId="0" borderId="1" xfId="0" applyNumberFormat="1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0" fillId="0" borderId="1" xfId="16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" fontId="0" fillId="0" borderId="1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3" xfId="0" applyNumberFormat="1" applyBorder="1" applyAlignment="1">
      <alignment horizontal="left" vertical="center" wrapText="1"/>
    </xf>
    <xf numFmtId="1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horizontal="left" vertical="center" wrapText="1"/>
    </xf>
    <xf numFmtId="3" fontId="0" fillId="0" borderId="20" xfId="0" applyNumberFormat="1" applyBorder="1" applyAlignment="1">
      <alignment vertical="center"/>
    </xf>
    <xf numFmtId="3" fontId="0" fillId="0" borderId="19" xfId="0" applyNumberFormat="1" applyBorder="1" applyAlignment="1">
      <alignment horizontal="left" vertical="justify"/>
    </xf>
    <xf numFmtId="1" fontId="0" fillId="0" borderId="20" xfId="0" applyNumberForma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6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4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41" fontId="0" fillId="0" borderId="0" xfId="16" applyBorder="1" applyAlignment="1">
      <alignment/>
    </xf>
    <xf numFmtId="0" fontId="0" fillId="0" borderId="22" xfId="0" applyBorder="1" applyAlignment="1">
      <alignment/>
    </xf>
    <xf numFmtId="41" fontId="0" fillId="0" borderId="19" xfId="0" applyNumberFormat="1" applyBorder="1" applyAlignment="1">
      <alignment/>
    </xf>
    <xf numFmtId="0" fontId="10" fillId="0" borderId="1" xfId="0" applyFont="1" applyBorder="1" applyAlignment="1">
      <alignment horizontal="center"/>
    </xf>
    <xf numFmtId="41" fontId="0" fillId="0" borderId="1" xfId="16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1" fontId="0" fillId="0" borderId="1" xfId="16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1" fontId="0" fillId="0" borderId="8" xfId="16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19" xfId="16" applyBorder="1" applyAlignment="1">
      <alignment/>
    </xf>
    <xf numFmtId="0" fontId="0" fillId="0" borderId="2" xfId="0" applyBorder="1" applyAlignment="1">
      <alignment horizontal="center" vertical="center" wrapText="1"/>
    </xf>
    <xf numFmtId="41" fontId="0" fillId="0" borderId="2" xfId="16" applyBorder="1" applyAlignment="1">
      <alignment/>
    </xf>
    <xf numFmtId="41" fontId="0" fillId="0" borderId="23" xfId="16" applyBorder="1" applyAlignment="1">
      <alignment/>
    </xf>
    <xf numFmtId="41" fontId="0" fillId="0" borderId="0" xfId="16" applyAlignment="1">
      <alignment/>
    </xf>
    <xf numFmtId="41" fontId="0" fillId="0" borderId="0" xfId="16" applyBorder="1" applyAlignment="1">
      <alignment/>
    </xf>
    <xf numFmtId="0" fontId="0" fillId="0" borderId="9" xfId="0" applyBorder="1" applyAlignment="1">
      <alignment horizontal="center" vertical="center" wrapText="1"/>
    </xf>
    <xf numFmtId="41" fontId="0" fillId="0" borderId="9" xfId="16" applyBorder="1" applyAlignment="1">
      <alignment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41" fontId="0" fillId="0" borderId="0" xfId="16" applyBorder="1" applyAlignment="1">
      <alignment horizontal="center"/>
    </xf>
    <xf numFmtId="41" fontId="2" fillId="0" borderId="0" xfId="16" applyFont="1" applyAlignment="1">
      <alignment/>
    </xf>
    <xf numFmtId="41" fontId="0" fillId="2" borderId="2" xfId="16" applyFill="1" applyBorder="1" applyAlignment="1">
      <alignment/>
    </xf>
    <xf numFmtId="41" fontId="0" fillId="2" borderId="2" xfId="0" applyNumberFormat="1" applyFill="1" applyBorder="1" applyAlignment="1">
      <alignment/>
    </xf>
    <xf numFmtId="0" fontId="12" fillId="0" borderId="0" xfId="0" applyFont="1" applyBorder="1" applyAlignment="1">
      <alignment horizontal="center"/>
    </xf>
    <xf numFmtId="41" fontId="0" fillId="0" borderId="0" xfId="0" applyNumberFormat="1" applyAlignment="1">
      <alignment/>
    </xf>
    <xf numFmtId="41" fontId="0" fillId="2" borderId="0" xfId="0" applyNumberFormat="1" applyFill="1" applyAlignment="1">
      <alignment/>
    </xf>
    <xf numFmtId="0" fontId="0" fillId="0" borderId="24" xfId="0" applyBorder="1" applyAlignment="1">
      <alignment/>
    </xf>
    <xf numFmtId="41" fontId="0" fillId="0" borderId="25" xfId="16" applyBorder="1" applyAlignment="1">
      <alignment/>
    </xf>
    <xf numFmtId="0" fontId="0" fillId="0" borderId="26" xfId="0" applyBorder="1" applyAlignment="1">
      <alignment/>
    </xf>
    <xf numFmtId="41" fontId="0" fillId="0" borderId="27" xfId="16" applyBorder="1" applyAlignment="1">
      <alignment/>
    </xf>
    <xf numFmtId="0" fontId="0" fillId="0" borderId="28" xfId="0" applyBorder="1" applyAlignment="1">
      <alignment/>
    </xf>
    <xf numFmtId="41" fontId="0" fillId="0" borderId="29" xfId="16" applyBorder="1" applyAlignment="1">
      <alignment/>
    </xf>
    <xf numFmtId="41" fontId="0" fillId="0" borderId="1" xfId="16" applyFont="1" applyBorder="1" applyAlignment="1">
      <alignment/>
    </xf>
    <xf numFmtId="41" fontId="0" fillId="0" borderId="2" xfId="16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1" fontId="0" fillId="0" borderId="1" xfId="16" applyBorder="1" applyAlignment="1">
      <alignment horizontal="right"/>
    </xf>
    <xf numFmtId="41" fontId="0" fillId="0" borderId="8" xfId="16" applyBorder="1" applyAlignment="1">
      <alignment horizontal="right" vertical="center" wrapText="1"/>
    </xf>
    <xf numFmtId="41" fontId="0" fillId="0" borderId="1" xfId="16" applyBorder="1" applyAlignment="1">
      <alignment horizontal="right" vertical="center" wrapText="1"/>
    </xf>
    <xf numFmtId="3" fontId="0" fillId="0" borderId="1" xfId="0" applyNumberFormat="1" applyFill="1" applyBorder="1" applyAlignment="1">
      <alignment/>
    </xf>
    <xf numFmtId="41" fontId="0" fillId="0" borderId="8" xfId="16" applyBorder="1" applyAlignment="1">
      <alignment horizontal="right"/>
    </xf>
    <xf numFmtId="41" fontId="0" fillId="0" borderId="1" xfId="16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1" fontId="0" fillId="0" borderId="0" xfId="16" applyBorder="1" applyAlignment="1">
      <alignment horizontal="right" vertical="center" wrapText="1"/>
    </xf>
    <xf numFmtId="41" fontId="0" fillId="0" borderId="0" xfId="16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1" fontId="0" fillId="0" borderId="1" xfId="16" applyBorder="1" applyAlignment="1">
      <alignment horizontal="center" vertical="center" wrapText="1"/>
    </xf>
    <xf numFmtId="41" fontId="0" fillId="0" borderId="1" xfId="16" applyNumberForma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wrapText="1"/>
    </xf>
    <xf numFmtId="41" fontId="0" fillId="0" borderId="1" xfId="16" applyFont="1" applyFill="1" applyBorder="1" applyAlignment="1">
      <alignment horizontal="center" wrapText="1"/>
    </xf>
    <xf numFmtId="3" fontId="0" fillId="0" borderId="8" xfId="0" applyNumberFormat="1" applyFill="1" applyBorder="1" applyAlignment="1">
      <alignment/>
    </xf>
    <xf numFmtId="3" fontId="7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1" fontId="15" fillId="0" borderId="0" xfId="16" applyFont="1" applyBorder="1" applyAlignment="1">
      <alignment horizontal="left" vertical="center"/>
    </xf>
    <xf numFmtId="3" fontId="0" fillId="0" borderId="15" xfId="0" applyNumberFormat="1" applyBorder="1" applyAlignment="1">
      <alignment/>
    </xf>
    <xf numFmtId="3" fontId="0" fillId="0" borderId="8" xfId="0" applyNumberFormat="1" applyBorder="1" applyAlignment="1">
      <alignment horizontal="left" vertical="center" wrapText="1"/>
    </xf>
    <xf numFmtId="3" fontId="0" fillId="0" borderId="30" xfId="0" applyNumberFormat="1" applyBorder="1" applyAlignment="1">
      <alignment vertical="center"/>
    </xf>
    <xf numFmtId="3" fontId="0" fillId="0" borderId="20" xfId="0" applyNumberFormat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" xfId="0" applyNumberFormat="1" applyBorder="1" applyAlignment="1">
      <alignment horizontal="center" wrapText="1"/>
    </xf>
    <xf numFmtId="41" fontId="0" fillId="0" borderId="0" xfId="16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41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1" fontId="0" fillId="0" borderId="21" xfId="0" applyNumberFormat="1" applyBorder="1" applyAlignment="1">
      <alignment horizontal="center" vertical="center"/>
    </xf>
    <xf numFmtId="41" fontId="0" fillId="0" borderId="1" xfId="0" applyNumberFormat="1" applyFont="1" applyFill="1" applyBorder="1" applyAlignment="1">
      <alignment/>
    </xf>
    <xf numFmtId="41" fontId="0" fillId="0" borderId="0" xfId="16" applyFill="1" applyAlignment="1">
      <alignment/>
    </xf>
    <xf numFmtId="3" fontId="8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1" fontId="14" fillId="0" borderId="0" xfId="16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485775"/>
          <a:ext cx="75438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485775"/>
          <a:ext cx="76962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workbookViewId="0" topLeftCell="A1">
      <selection activeCell="E23" sqref="E23"/>
    </sheetView>
  </sheetViews>
  <sheetFormatPr defaultColWidth="9.140625" defaultRowHeight="12.75"/>
  <cols>
    <col min="1" max="1" width="7.00390625" style="1" bestFit="1" customWidth="1"/>
    <col min="2" max="2" width="43.421875" style="10" customWidth="1"/>
    <col min="3" max="3" width="20.00390625" style="1" bestFit="1" customWidth="1"/>
    <col min="4" max="4" width="14.421875" style="1" customWidth="1"/>
    <col min="5" max="5" width="12.7109375" style="1" bestFit="1" customWidth="1"/>
    <col min="6" max="6" width="15.57421875" style="1" customWidth="1"/>
    <col min="7" max="7" width="14.421875" style="1" bestFit="1" customWidth="1"/>
    <col min="8" max="10" width="9.140625" style="1" customWidth="1"/>
    <col min="11" max="11" width="13.421875" style="1" bestFit="1" customWidth="1"/>
    <col min="12" max="16384" width="9.140625" style="1" customWidth="1"/>
  </cols>
  <sheetData>
    <row r="1" s="3" customFormat="1" ht="12.75">
      <c r="B1" s="4"/>
    </row>
    <row r="2" s="3" customFormat="1" ht="12.75">
      <c r="B2" s="4"/>
    </row>
    <row r="3" s="3" customFormat="1" ht="12.75">
      <c r="B3" s="4"/>
    </row>
    <row r="4" spans="1:6" s="3" customFormat="1" ht="27">
      <c r="A4" s="158" t="s">
        <v>2</v>
      </c>
      <c r="B4" s="159"/>
      <c r="C4" s="159"/>
      <c r="D4" s="159"/>
      <c r="E4" s="159"/>
      <c r="F4" s="160"/>
    </row>
    <row r="5" s="3" customFormat="1" ht="12.75">
      <c r="B5" s="4"/>
    </row>
    <row r="6" spans="1:6" s="3" customFormat="1" ht="27">
      <c r="A6" s="158" t="s">
        <v>9</v>
      </c>
      <c r="B6" s="159"/>
      <c r="C6" s="159"/>
      <c r="D6" s="159"/>
      <c r="E6" s="159"/>
      <c r="F6" s="160"/>
    </row>
    <row r="7" spans="1:6" ht="14.25" customHeight="1">
      <c r="A7" s="26"/>
      <c r="B7" s="26"/>
      <c r="C7" s="26"/>
      <c r="D7" s="26"/>
      <c r="E7" s="26"/>
      <c r="F7" s="26"/>
    </row>
    <row r="8" spans="1:6" ht="14.25" customHeight="1">
      <c r="A8" s="26"/>
      <c r="B8" s="26"/>
      <c r="C8" s="26"/>
      <c r="D8" s="26"/>
      <c r="E8" s="26"/>
      <c r="F8" s="26"/>
    </row>
    <row r="9" spans="1:6" ht="12.75">
      <c r="A9" s="3"/>
      <c r="B9" s="4"/>
      <c r="C9" s="3"/>
      <c r="D9" s="3"/>
      <c r="E9" s="3"/>
      <c r="F9" s="3"/>
    </row>
    <row r="10" spans="1:6" s="7" customFormat="1" ht="45">
      <c r="A10" s="23" t="s">
        <v>12</v>
      </c>
      <c r="B10" s="139" t="s">
        <v>13</v>
      </c>
      <c r="C10" s="23" t="s">
        <v>10</v>
      </c>
      <c r="D10" s="23" t="s">
        <v>25</v>
      </c>
      <c r="E10" s="23" t="s">
        <v>22</v>
      </c>
      <c r="F10" s="25" t="s">
        <v>23</v>
      </c>
    </row>
    <row r="11" spans="1:6" ht="7.5" customHeight="1">
      <c r="A11" s="18"/>
      <c r="B11" s="18"/>
      <c r="C11" s="18"/>
      <c r="D11" s="18"/>
      <c r="E11" s="19"/>
      <c r="F11" s="28"/>
    </row>
    <row r="12" spans="1:6" ht="25.5" customHeight="1" thickBot="1">
      <c r="A12" s="54">
        <v>1998</v>
      </c>
      <c r="B12" s="55" t="s">
        <v>247</v>
      </c>
      <c r="C12" s="64" t="s">
        <v>18</v>
      </c>
      <c r="D12" s="64" t="s">
        <v>11</v>
      </c>
      <c r="E12" s="57">
        <v>39160800</v>
      </c>
      <c r="F12" s="56">
        <f>E12</f>
        <v>39160800</v>
      </c>
    </row>
    <row r="13" spans="1:6" ht="25.5" customHeight="1">
      <c r="A13" s="63"/>
      <c r="B13" s="53" t="s">
        <v>247</v>
      </c>
      <c r="C13" s="48" t="s">
        <v>17</v>
      </c>
      <c r="D13" s="48" t="s">
        <v>14</v>
      </c>
      <c r="E13" s="50">
        <v>169696800</v>
      </c>
      <c r="F13" s="52"/>
    </row>
    <row r="14" spans="1:6" ht="25.5" customHeight="1">
      <c r="A14" s="144"/>
      <c r="B14" s="145" t="s">
        <v>247</v>
      </c>
      <c r="C14" s="47" t="s">
        <v>207</v>
      </c>
      <c r="D14" s="47" t="s">
        <v>15</v>
      </c>
      <c r="E14" s="49">
        <v>76557599</v>
      </c>
      <c r="F14" s="52"/>
    </row>
    <row r="15" spans="1:6" ht="25.5" customHeight="1">
      <c r="A15" s="46">
        <v>1999</v>
      </c>
      <c r="B15" s="49" t="s">
        <v>78</v>
      </c>
      <c r="C15" s="47" t="s">
        <v>208</v>
      </c>
      <c r="D15" s="47" t="s">
        <v>77</v>
      </c>
      <c r="E15" s="49">
        <v>774099200</v>
      </c>
      <c r="F15" s="52"/>
    </row>
    <row r="16" spans="1:6" ht="25.5" customHeight="1" thickBot="1">
      <c r="A16" s="61"/>
      <c r="B16" s="146" t="s">
        <v>75</v>
      </c>
      <c r="C16" s="147" t="s">
        <v>16</v>
      </c>
      <c r="D16" s="147" t="s">
        <v>39</v>
      </c>
      <c r="E16" s="148">
        <v>1081364667</v>
      </c>
      <c r="F16" s="59">
        <f>SUM(E13:E16)</f>
        <v>2101718266</v>
      </c>
    </row>
    <row r="17" spans="1:6" ht="25.5" customHeight="1">
      <c r="A17" s="144"/>
      <c r="B17" s="58" t="s">
        <v>248</v>
      </c>
      <c r="C17" s="48" t="s">
        <v>16</v>
      </c>
      <c r="D17" s="48" t="s">
        <v>19</v>
      </c>
      <c r="E17" s="50">
        <v>311875200</v>
      </c>
      <c r="F17" s="52"/>
    </row>
    <row r="18" spans="1:6" ht="25.5" customHeight="1">
      <c r="A18" s="46">
        <v>2000</v>
      </c>
      <c r="B18" s="51" t="s">
        <v>75</v>
      </c>
      <c r="C18" s="47" t="s">
        <v>16</v>
      </c>
      <c r="D18" s="47" t="s">
        <v>39</v>
      </c>
      <c r="E18" s="49">
        <v>1081364667</v>
      </c>
      <c r="F18" s="52"/>
    </row>
    <row r="19" spans="1:6" ht="25.5" customHeight="1" thickBot="1">
      <c r="A19" s="61"/>
      <c r="B19" s="62" t="s">
        <v>78</v>
      </c>
      <c r="C19" s="64" t="s">
        <v>16</v>
      </c>
      <c r="D19" s="64" t="s">
        <v>77</v>
      </c>
      <c r="E19" s="56">
        <v>774099200</v>
      </c>
      <c r="F19" s="59">
        <f>E17+E18+E19</f>
        <v>2167339067</v>
      </c>
    </row>
    <row r="20" spans="1:6" ht="25.5" customHeight="1">
      <c r="A20" s="63"/>
      <c r="B20" s="60" t="s">
        <v>249</v>
      </c>
      <c r="C20" s="48" t="s">
        <v>20</v>
      </c>
      <c r="D20" s="48" t="s">
        <v>19</v>
      </c>
      <c r="E20" s="50">
        <v>311875200</v>
      </c>
      <c r="F20" s="52"/>
    </row>
    <row r="21" spans="1:6" ht="25.5" customHeight="1">
      <c r="A21" s="46">
        <v>2001</v>
      </c>
      <c r="B21" s="51" t="s">
        <v>75</v>
      </c>
      <c r="C21" s="47" t="s">
        <v>20</v>
      </c>
      <c r="D21" s="47" t="s">
        <v>39</v>
      </c>
      <c r="E21" s="49">
        <v>1081364667</v>
      </c>
      <c r="F21" s="52"/>
    </row>
    <row r="22" spans="1:6" ht="25.5" customHeight="1" thickBot="1">
      <c r="A22" s="61"/>
      <c r="B22" s="62" t="s">
        <v>78</v>
      </c>
      <c r="C22" s="64" t="s">
        <v>20</v>
      </c>
      <c r="D22" s="64" t="s">
        <v>77</v>
      </c>
      <c r="E22" s="59">
        <v>774099200</v>
      </c>
      <c r="F22" s="59">
        <f>SUM(E20:E22)</f>
        <v>2167339067</v>
      </c>
    </row>
    <row r="23" ht="13.5" thickBot="1">
      <c r="E23" s="3"/>
    </row>
    <row r="24" spans="5:6" ht="13.5" thickBot="1">
      <c r="E24" s="29" t="s">
        <v>27</v>
      </c>
      <c r="F24" s="30">
        <f>SUM(F12:F22)</f>
        <v>6475557200</v>
      </c>
    </row>
  </sheetData>
  <mergeCells count="2">
    <mergeCell ref="A4:F4"/>
    <mergeCell ref="A6:F6"/>
  </mergeCells>
  <printOptions horizontalCentered="1"/>
  <pageMargins left="0.7874015748031497" right="0.7874015748031497" top="0.1968503937007874" bottom="0.984251968503937" header="0.5118110236220472" footer="0.5118110236220472"/>
  <pageSetup fitToHeight="1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workbookViewId="0" topLeftCell="A67">
      <selection activeCell="A82" sqref="A82:H97"/>
    </sheetView>
  </sheetViews>
  <sheetFormatPr defaultColWidth="9.140625" defaultRowHeight="12.75"/>
  <cols>
    <col min="1" max="1" width="24.140625" style="1" bestFit="1" customWidth="1"/>
    <col min="2" max="2" width="14.8515625" style="10" customWidth="1"/>
    <col min="3" max="3" width="13.7109375" style="1" customWidth="1"/>
    <col min="4" max="4" width="14.00390625" style="1" customWidth="1"/>
    <col min="5" max="6" width="12.7109375" style="1" customWidth="1"/>
    <col min="7" max="7" width="11.8515625" style="1" customWidth="1"/>
    <col min="8" max="8" width="11.140625" style="1" bestFit="1" customWidth="1"/>
    <col min="9" max="9" width="8.421875" style="1" customWidth="1"/>
    <col min="10" max="10" width="12.7109375" style="1" bestFit="1" customWidth="1"/>
    <col min="11" max="16384" width="9.140625" style="1" customWidth="1"/>
  </cols>
  <sheetData>
    <row r="1" ht="12.75">
      <c r="A1" s="20" t="s">
        <v>11</v>
      </c>
    </row>
    <row r="2" spans="1:6" ht="20.25">
      <c r="A2" s="163" t="s">
        <v>2</v>
      </c>
      <c r="B2" s="163"/>
      <c r="C2" s="163"/>
      <c r="D2" s="163"/>
      <c r="E2" s="163"/>
      <c r="F2" s="163"/>
    </row>
    <row r="3" spans="1:4" ht="18">
      <c r="A3" s="17"/>
      <c r="B3" s="17"/>
      <c r="C3" s="17"/>
      <c r="D3" s="17"/>
    </row>
    <row r="4" spans="1:6" ht="15">
      <c r="A4" s="161" t="s">
        <v>1</v>
      </c>
      <c r="B4" s="161"/>
      <c r="C4" s="161"/>
      <c r="D4" s="161"/>
      <c r="E4" s="161"/>
      <c r="F4" s="161"/>
    </row>
    <row r="5" spans="1:6" ht="15">
      <c r="A5" s="164" t="s">
        <v>250</v>
      </c>
      <c r="B5" s="164"/>
      <c r="C5" s="164"/>
      <c r="D5" s="164"/>
      <c r="E5" s="164"/>
      <c r="F5" s="164"/>
    </row>
    <row r="6" spans="1:6" ht="15">
      <c r="A6" s="161" t="s">
        <v>34</v>
      </c>
      <c r="B6" s="161"/>
      <c r="C6" s="161"/>
      <c r="D6" s="161"/>
      <c r="E6" s="161"/>
      <c r="F6" s="161"/>
    </row>
    <row r="7" spans="1:6" ht="15.75" thickBot="1">
      <c r="A7" s="21"/>
      <c r="B7" s="21"/>
      <c r="C7" s="21"/>
      <c r="D7" s="21"/>
      <c r="E7" s="21"/>
      <c r="F7" s="21"/>
    </row>
    <row r="8" spans="1:4" ht="13.5" hidden="1" thickBot="1">
      <c r="A8" s="8"/>
      <c r="B8" s="9"/>
      <c r="C8" s="16">
        <v>0.4</v>
      </c>
      <c r="D8" s="9"/>
    </row>
    <row r="9" spans="1:8" ht="77.25" thickBot="1">
      <c r="A9" s="14" t="s">
        <v>4</v>
      </c>
      <c r="B9" s="13" t="s">
        <v>7</v>
      </c>
      <c r="C9" s="15" t="s">
        <v>28</v>
      </c>
      <c r="D9" s="15" t="s">
        <v>29</v>
      </c>
      <c r="E9" s="15" t="s">
        <v>0</v>
      </c>
      <c r="F9" s="15" t="s">
        <v>24</v>
      </c>
      <c r="H9" s="3"/>
    </row>
    <row r="10" spans="1:8" ht="12.75">
      <c r="A10" s="11" t="s">
        <v>32</v>
      </c>
      <c r="B10" s="11">
        <v>74000</v>
      </c>
      <c r="C10" s="11">
        <f>B10+(B10*$C$8)</f>
        <v>103600</v>
      </c>
      <c r="D10" s="11">
        <f>C10*3</f>
        <v>310800</v>
      </c>
      <c r="E10" s="22">
        <v>118</v>
      </c>
      <c r="F10" s="22">
        <f>D10*E10</f>
        <v>36674400</v>
      </c>
      <c r="H10" s="3"/>
    </row>
    <row r="11" spans="1:8" ht="12.75">
      <c r="A11" s="5" t="s">
        <v>33</v>
      </c>
      <c r="B11" s="5">
        <v>74000</v>
      </c>
      <c r="C11" s="11">
        <f>B11+(B11*$C$8)</f>
        <v>103600</v>
      </c>
      <c r="D11" s="11">
        <f>C11*3</f>
        <v>310800</v>
      </c>
      <c r="E11" s="2">
        <v>8</v>
      </c>
      <c r="F11" s="2">
        <f>D11*E11</f>
        <v>2486400</v>
      </c>
      <c r="H11" s="3"/>
    </row>
    <row r="12" spans="1:6" ht="12.75">
      <c r="A12" s="4"/>
      <c r="B12" s="4"/>
      <c r="C12" s="4"/>
      <c r="D12" s="4"/>
      <c r="E12" s="6" t="s">
        <v>3</v>
      </c>
      <c r="F12" s="27">
        <f>SUM(F10:F11)</f>
        <v>39160800</v>
      </c>
    </row>
    <row r="13" spans="1:6" ht="12.75">
      <c r="A13" s="4"/>
      <c r="B13" s="4"/>
      <c r="C13" s="4"/>
      <c r="D13" s="4"/>
      <c r="E13" s="3"/>
      <c r="F13" s="3"/>
    </row>
    <row r="14" ht="12.75" hidden="1">
      <c r="B14" s="16">
        <v>0.38</v>
      </c>
    </row>
    <row r="15" spans="1:4" ht="12.75">
      <c r="A15" s="3"/>
      <c r="B15" s="4"/>
      <c r="C15" s="3"/>
      <c r="D15" s="3"/>
    </row>
    <row r="16" spans="1:4" ht="12.75">
      <c r="A16" s="20" t="s">
        <v>14</v>
      </c>
      <c r="B16" s="4"/>
      <c r="C16" s="3"/>
      <c r="D16" s="3"/>
    </row>
    <row r="17" spans="1:6" ht="20.25">
      <c r="A17" s="163" t="s">
        <v>2</v>
      </c>
      <c r="B17" s="163"/>
      <c r="C17" s="163"/>
      <c r="D17" s="163"/>
      <c r="E17" s="163"/>
      <c r="F17" s="163"/>
    </row>
    <row r="18" spans="1:6" ht="18">
      <c r="A18" s="17"/>
      <c r="B18" s="17"/>
      <c r="C18" s="17"/>
      <c r="D18" s="17"/>
      <c r="E18" s="17"/>
      <c r="F18" s="17"/>
    </row>
    <row r="19" spans="1:6" ht="15">
      <c r="A19" s="161" t="s">
        <v>1</v>
      </c>
      <c r="B19" s="161"/>
      <c r="C19" s="161"/>
      <c r="D19" s="161"/>
      <c r="E19" s="161"/>
      <c r="F19" s="161"/>
    </row>
    <row r="20" spans="1:6" ht="15">
      <c r="A20" s="164" t="s">
        <v>250</v>
      </c>
      <c r="B20" s="164"/>
      <c r="C20" s="164"/>
      <c r="D20" s="164"/>
      <c r="E20" s="164"/>
      <c r="F20" s="164"/>
    </row>
    <row r="21" spans="1:6" ht="15">
      <c r="A21" s="161" t="s">
        <v>35</v>
      </c>
      <c r="B21" s="161"/>
      <c r="C21" s="161"/>
      <c r="D21" s="161"/>
      <c r="E21" s="161"/>
      <c r="F21" s="161"/>
    </row>
    <row r="22" spans="1:6" ht="15.75" thickBot="1">
      <c r="A22" s="21"/>
      <c r="B22" s="21"/>
      <c r="C22" s="21"/>
      <c r="D22" s="21"/>
      <c r="E22" s="21"/>
      <c r="F22" s="21"/>
    </row>
    <row r="23" spans="1:6" ht="77.25" thickBot="1">
      <c r="A23" s="14" t="s">
        <v>4</v>
      </c>
      <c r="B23" s="13" t="s">
        <v>6</v>
      </c>
      <c r="C23" s="15" t="s">
        <v>28</v>
      </c>
      <c r="D23" s="15" t="s">
        <v>30</v>
      </c>
      <c r="E23" s="15" t="s">
        <v>0</v>
      </c>
      <c r="F23" s="15" t="s">
        <v>21</v>
      </c>
    </row>
    <row r="24" spans="1:6" ht="12.75">
      <c r="A24" s="11" t="s">
        <v>32</v>
      </c>
      <c r="B24" s="11">
        <v>74000</v>
      </c>
      <c r="C24" s="11">
        <f>B24+(B24*$C$8)</f>
        <v>103600</v>
      </c>
      <c r="D24" s="11">
        <f>C24*13</f>
        <v>1346800</v>
      </c>
      <c r="E24" s="22">
        <v>118</v>
      </c>
      <c r="F24" s="22">
        <f>D24*E24</f>
        <v>158922400</v>
      </c>
    </row>
    <row r="25" spans="1:6" ht="12.75">
      <c r="A25" s="5" t="s">
        <v>33</v>
      </c>
      <c r="B25" s="5">
        <v>74000</v>
      </c>
      <c r="C25" s="11">
        <f>B25+(B25*$C$8)</f>
        <v>103600</v>
      </c>
      <c r="D25" s="11">
        <f>C25*13</f>
        <v>1346800</v>
      </c>
      <c r="E25" s="2">
        <v>8</v>
      </c>
      <c r="F25" s="2">
        <f>D25*E25</f>
        <v>10774400</v>
      </c>
    </row>
    <row r="26" spans="1:6" ht="12.75">
      <c r="A26" s="4"/>
      <c r="B26" s="4"/>
      <c r="C26" s="4"/>
      <c r="D26" s="4"/>
      <c r="E26" s="6" t="s">
        <v>3</v>
      </c>
      <c r="F26" s="27">
        <f>SUM(F24:F25)</f>
        <v>169696800</v>
      </c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20" t="s">
        <v>15</v>
      </c>
      <c r="B30" s="4"/>
      <c r="C30" s="4"/>
      <c r="D30" s="4"/>
    </row>
    <row r="31" spans="1:6" ht="20.25">
      <c r="A31" s="163" t="s">
        <v>2</v>
      </c>
      <c r="B31" s="163"/>
      <c r="C31" s="163"/>
      <c r="D31" s="163"/>
      <c r="E31" s="163"/>
      <c r="F31" s="163"/>
    </row>
    <row r="32" spans="1:6" ht="15">
      <c r="A32" s="161" t="s">
        <v>1</v>
      </c>
      <c r="B32" s="161"/>
      <c r="C32" s="161"/>
      <c r="D32" s="161"/>
      <c r="E32" s="161"/>
      <c r="F32" s="161"/>
    </row>
    <row r="33" spans="1:6" ht="15">
      <c r="A33" s="164" t="s">
        <v>5</v>
      </c>
      <c r="B33" s="164"/>
      <c r="C33" s="164"/>
      <c r="D33" s="164"/>
      <c r="E33" s="164"/>
      <c r="F33" s="164"/>
    </row>
    <row r="34" spans="1:6" ht="15">
      <c r="A34" s="161" t="s">
        <v>36</v>
      </c>
      <c r="B34" s="161"/>
      <c r="C34" s="161"/>
      <c r="D34" s="161"/>
      <c r="E34" s="161"/>
      <c r="F34" s="161"/>
    </row>
    <row r="35" spans="1:6" ht="15.75" thickBot="1">
      <c r="A35" s="21"/>
      <c r="B35" s="21"/>
      <c r="C35" s="21"/>
      <c r="D35" s="21"/>
      <c r="E35" s="21"/>
      <c r="F35" s="21"/>
    </row>
    <row r="36" spans="1:6" ht="77.25" thickBot="1">
      <c r="A36" s="14" t="s">
        <v>4</v>
      </c>
      <c r="B36" s="13" t="s">
        <v>8</v>
      </c>
      <c r="C36" s="15" t="s">
        <v>28</v>
      </c>
      <c r="D36" s="15" t="s">
        <v>31</v>
      </c>
      <c r="E36" s="15" t="s">
        <v>0</v>
      </c>
      <c r="F36" s="15" t="s">
        <v>21</v>
      </c>
    </row>
    <row r="37" spans="1:6" ht="12.75">
      <c r="A37" s="11" t="s">
        <v>32</v>
      </c>
      <c r="B37" s="11">
        <v>62000</v>
      </c>
      <c r="C37" s="11">
        <f>B37+(B37*$C$8)</f>
        <v>86800</v>
      </c>
      <c r="D37" s="11">
        <f>C37*7</f>
        <v>607600</v>
      </c>
      <c r="E37" s="22">
        <v>118</v>
      </c>
      <c r="F37" s="22">
        <f>D37*E37</f>
        <v>71696800</v>
      </c>
    </row>
    <row r="38" spans="1:6" ht="12.75">
      <c r="A38" s="5" t="s">
        <v>33</v>
      </c>
      <c r="B38" s="5">
        <v>62000</v>
      </c>
      <c r="C38" s="11">
        <f>B38+(B38*$C$8)</f>
        <v>86800</v>
      </c>
      <c r="D38" s="11">
        <f>C38*7</f>
        <v>607600</v>
      </c>
      <c r="E38" s="2">
        <v>8</v>
      </c>
      <c r="F38" s="2">
        <f>D38*E38</f>
        <v>4860800</v>
      </c>
    </row>
    <row r="39" spans="1:6" ht="12.75">
      <c r="A39" s="4"/>
      <c r="B39" s="4"/>
      <c r="C39" s="4"/>
      <c r="D39" s="4"/>
      <c r="E39" s="6" t="s">
        <v>3</v>
      </c>
      <c r="F39" s="27">
        <f>SUM(F37:F38)</f>
        <v>76557600</v>
      </c>
    </row>
    <row r="43" spans="1:6" ht="12.75">
      <c r="A43" s="4"/>
      <c r="B43" s="4"/>
      <c r="C43" s="4"/>
      <c r="D43" s="4"/>
      <c r="E43" s="3"/>
      <c r="F43" s="3"/>
    </row>
    <row r="44" spans="1:6" ht="12.75">
      <c r="A44" s="4"/>
      <c r="B44" s="4"/>
      <c r="C44" s="4"/>
      <c r="D44" s="4"/>
      <c r="E44" s="3"/>
      <c r="F44" s="3"/>
    </row>
    <row r="47" ht="12.75">
      <c r="A47" s="20" t="s">
        <v>19</v>
      </c>
    </row>
    <row r="48" spans="1:6" ht="20.25">
      <c r="A48" s="163" t="s">
        <v>2</v>
      </c>
      <c r="B48" s="163"/>
      <c r="C48" s="163"/>
      <c r="D48" s="163"/>
      <c r="E48" s="163"/>
      <c r="F48" s="163"/>
    </row>
    <row r="49" spans="1:6" ht="18">
      <c r="A49" s="17"/>
      <c r="B49" s="17"/>
      <c r="C49" s="17"/>
      <c r="D49" s="17"/>
      <c r="E49" s="17"/>
      <c r="F49" s="17"/>
    </row>
    <row r="50" spans="1:6" ht="15">
      <c r="A50" s="161" t="s">
        <v>1</v>
      </c>
      <c r="B50" s="161"/>
      <c r="C50" s="161"/>
      <c r="D50" s="161"/>
      <c r="E50" s="161"/>
      <c r="F50" s="161"/>
    </row>
    <row r="51" spans="1:6" ht="15">
      <c r="A51" s="164" t="s">
        <v>251</v>
      </c>
      <c r="B51" s="164"/>
      <c r="C51" s="164"/>
      <c r="D51" s="164"/>
      <c r="E51" s="164"/>
      <c r="F51" s="164"/>
    </row>
    <row r="52" spans="1:6" ht="15">
      <c r="A52" s="161" t="s">
        <v>37</v>
      </c>
      <c r="B52" s="161"/>
      <c r="C52" s="161"/>
      <c r="D52" s="161"/>
      <c r="E52" s="161"/>
      <c r="F52" s="161"/>
    </row>
    <row r="53" spans="1:6" ht="15">
      <c r="A53" s="161" t="s">
        <v>38</v>
      </c>
      <c r="B53" s="161"/>
      <c r="C53" s="161"/>
      <c r="D53" s="161"/>
      <c r="E53" s="161"/>
      <c r="F53" s="161"/>
    </row>
    <row r="54" spans="1:6" ht="15.75" thickBot="1">
      <c r="A54" s="21"/>
      <c r="B54" s="21"/>
      <c r="C54" s="21"/>
      <c r="D54" s="21"/>
      <c r="E54" s="21"/>
      <c r="F54" s="21"/>
    </row>
    <row r="55" spans="1:6" ht="64.5" thickBot="1">
      <c r="A55" s="14" t="s">
        <v>4</v>
      </c>
      <c r="B55" s="13" t="s">
        <v>40</v>
      </c>
      <c r="C55" s="15" t="s">
        <v>28</v>
      </c>
      <c r="D55" s="15" t="s">
        <v>41</v>
      </c>
      <c r="E55" s="15" t="s">
        <v>0</v>
      </c>
      <c r="F55" s="15" t="s">
        <v>26</v>
      </c>
    </row>
    <row r="56" spans="1:6" ht="12.75">
      <c r="A56" s="11" t="s">
        <v>32</v>
      </c>
      <c r="B56" s="11">
        <f>B10+B37</f>
        <v>136000</v>
      </c>
      <c r="C56" s="11">
        <f>B56+(B56*$C$8)</f>
        <v>190400</v>
      </c>
      <c r="D56" s="11">
        <f>C56*13</f>
        <v>2475200</v>
      </c>
      <c r="E56" s="22">
        <v>118</v>
      </c>
      <c r="F56" s="22">
        <f>D56*E56</f>
        <v>292073600</v>
      </c>
    </row>
    <row r="57" spans="1:6" ht="13.5" thickBot="1">
      <c r="A57" s="5" t="s">
        <v>33</v>
      </c>
      <c r="B57" s="11">
        <f>B11+B38</f>
        <v>136000</v>
      </c>
      <c r="C57" s="11">
        <f>B57+(B57*$C$8)</f>
        <v>190400</v>
      </c>
      <c r="D57" s="11">
        <f>C57*13</f>
        <v>2475200</v>
      </c>
      <c r="E57" s="24">
        <v>8</v>
      </c>
      <c r="F57" s="24">
        <f>D57*E57</f>
        <v>19801600</v>
      </c>
    </row>
    <row r="58" spans="1:6" ht="13.5" thickBot="1">
      <c r="A58" s="4"/>
      <c r="B58" s="4"/>
      <c r="C58" s="4"/>
      <c r="D58" s="4"/>
      <c r="E58" s="29" t="s">
        <v>3</v>
      </c>
      <c r="F58" s="30">
        <f>SUM(F56:F57)</f>
        <v>311875200</v>
      </c>
    </row>
    <row r="63" ht="12.75">
      <c r="A63" s="20" t="s">
        <v>39</v>
      </c>
    </row>
    <row r="64" spans="1:10" ht="20.25">
      <c r="A64" s="163" t="s">
        <v>2</v>
      </c>
      <c r="B64" s="163"/>
      <c r="C64" s="163"/>
      <c r="D64" s="163"/>
      <c r="E64" s="163"/>
      <c r="F64" s="163"/>
      <c r="G64" s="163"/>
      <c r="H64" s="163"/>
      <c r="I64" s="163"/>
      <c r="J64" s="163"/>
    </row>
    <row r="67" spans="1:10" ht="12.75">
      <c r="A67" s="162" t="s">
        <v>75</v>
      </c>
      <c r="B67" s="162"/>
      <c r="C67" s="162"/>
      <c r="D67" s="162"/>
      <c r="E67" s="162"/>
      <c r="F67" s="162"/>
      <c r="G67" s="162"/>
      <c r="H67" s="162"/>
      <c r="I67" s="162"/>
      <c r="J67" s="162"/>
    </row>
    <row r="68" spans="1:10" ht="15">
      <c r="A68" s="161" t="s">
        <v>35</v>
      </c>
      <c r="B68" s="161"/>
      <c r="C68" s="161"/>
      <c r="D68" s="161"/>
      <c r="E68" s="161"/>
      <c r="F68" s="161"/>
      <c r="G68" s="161"/>
      <c r="H68" s="161"/>
      <c r="I68" s="161"/>
      <c r="J68" s="161"/>
    </row>
    <row r="69" spans="1:10" ht="15">
      <c r="A69" s="161" t="s">
        <v>37</v>
      </c>
      <c r="B69" s="161"/>
      <c r="C69" s="161"/>
      <c r="D69" s="161"/>
      <c r="E69" s="161"/>
      <c r="F69" s="161"/>
      <c r="G69" s="161"/>
      <c r="H69" s="161"/>
      <c r="I69" s="161"/>
      <c r="J69" s="161"/>
    </row>
    <row r="70" spans="1:10" ht="15">
      <c r="A70" s="161" t="s">
        <v>38</v>
      </c>
      <c r="B70" s="161"/>
      <c r="C70" s="161"/>
      <c r="D70" s="161"/>
      <c r="E70" s="161"/>
      <c r="F70" s="161"/>
      <c r="G70" s="161"/>
      <c r="H70" s="161"/>
      <c r="I70" s="161"/>
      <c r="J70" s="161"/>
    </row>
    <row r="71" ht="13.5" thickBot="1"/>
    <row r="72" spans="1:10" ht="64.5" thickBot="1">
      <c r="A72" s="31" t="s">
        <v>32</v>
      </c>
      <c r="B72" s="32" t="s">
        <v>51</v>
      </c>
      <c r="C72" s="33" t="s">
        <v>52</v>
      </c>
      <c r="D72" s="33" t="s">
        <v>46</v>
      </c>
      <c r="E72" s="33" t="s">
        <v>47</v>
      </c>
      <c r="F72" s="33" t="s">
        <v>53</v>
      </c>
      <c r="G72" s="33" t="s">
        <v>50</v>
      </c>
      <c r="H72" s="33" t="s">
        <v>48</v>
      </c>
      <c r="I72" s="33" t="s">
        <v>49</v>
      </c>
      <c r="J72" s="34"/>
    </row>
    <row r="73" spans="1:10" ht="12.75">
      <c r="A73" s="11" t="s">
        <v>42</v>
      </c>
      <c r="B73" s="11">
        <v>70000000</v>
      </c>
      <c r="C73" s="22">
        <f>B73/12</f>
        <v>5833333.333333333</v>
      </c>
      <c r="D73" s="22">
        <f>B73+C73</f>
        <v>75833333.33333333</v>
      </c>
      <c r="E73" s="22">
        <f>D73+(D73*$C$8)</f>
        <v>106166666.66666666</v>
      </c>
      <c r="F73" s="22">
        <v>82000000</v>
      </c>
      <c r="G73" s="22">
        <f>F73+(F73*$C$8)</f>
        <v>114800000</v>
      </c>
      <c r="H73" s="22">
        <f>G73-E73</f>
        <v>8633333.333333343</v>
      </c>
      <c r="I73" s="22">
        <v>19</v>
      </c>
      <c r="J73" s="22">
        <f>H73*I73</f>
        <v>164033333.33333352</v>
      </c>
    </row>
    <row r="74" spans="1:10" ht="12.75">
      <c r="A74" s="5" t="s">
        <v>43</v>
      </c>
      <c r="B74" s="5">
        <v>38500000</v>
      </c>
      <c r="C74" s="2">
        <f>B74/12</f>
        <v>3208333.3333333335</v>
      </c>
      <c r="D74" s="2">
        <f>B74+C74</f>
        <v>41708333.333333336</v>
      </c>
      <c r="E74" s="2">
        <f>D74+(D74*$C$8)</f>
        <v>58391666.66666667</v>
      </c>
      <c r="F74" s="2">
        <v>48600000</v>
      </c>
      <c r="G74" s="22">
        <f>F74+(F74*$C$8)</f>
        <v>68040000</v>
      </c>
      <c r="H74" s="22">
        <f>G74-E74</f>
        <v>9648333.333333328</v>
      </c>
      <c r="I74" s="2">
        <v>42</v>
      </c>
      <c r="J74" s="2">
        <f>H74*I74</f>
        <v>405229999.99999976</v>
      </c>
    </row>
    <row r="75" spans="1:10" ht="12.75">
      <c r="A75" s="5" t="s">
        <v>44</v>
      </c>
      <c r="B75" s="5">
        <v>26000000</v>
      </c>
      <c r="C75" s="2">
        <f>B75/12</f>
        <v>2166666.6666666665</v>
      </c>
      <c r="D75" s="2">
        <f>B75+C75</f>
        <v>28166666.666666668</v>
      </c>
      <c r="E75" s="2">
        <f>D75+(D75*$C$8)</f>
        <v>39433333.333333336</v>
      </c>
      <c r="F75" s="2">
        <v>33900000</v>
      </c>
      <c r="G75" s="22">
        <f>F75+(F75*$C$8)</f>
        <v>47460000</v>
      </c>
      <c r="H75" s="22">
        <f>G75-E75</f>
        <v>8026666.666666664</v>
      </c>
      <c r="I75" s="2">
        <v>51</v>
      </c>
      <c r="J75" s="2">
        <f>H75*I75</f>
        <v>409359999.9999999</v>
      </c>
    </row>
    <row r="76" spans="1:10" ht="12.75">
      <c r="A76" s="5" t="s">
        <v>45</v>
      </c>
      <c r="B76" s="5">
        <v>20800000</v>
      </c>
      <c r="C76" s="2">
        <f>B76/12</f>
        <v>1733333.3333333333</v>
      </c>
      <c r="D76" s="2">
        <f>B76+C76</f>
        <v>22533333.333333332</v>
      </c>
      <c r="E76" s="2">
        <f>D76+(D76*$C$8)</f>
        <v>31546666.666666664</v>
      </c>
      <c r="F76" s="2">
        <v>27120000</v>
      </c>
      <c r="G76" s="22">
        <f>F76+(F76*$C$8)</f>
        <v>37968000</v>
      </c>
      <c r="H76" s="22">
        <f>G76-E76</f>
        <v>6421333.333333336</v>
      </c>
      <c r="I76" s="2">
        <v>6</v>
      </c>
      <c r="J76" s="2">
        <f>H76*I76</f>
        <v>38528000.000000015</v>
      </c>
    </row>
    <row r="77" spans="1:10" ht="13.5" thickBot="1">
      <c r="A77" s="5" t="s">
        <v>33</v>
      </c>
      <c r="B77" s="5">
        <v>26000000</v>
      </c>
      <c r="C77" s="2">
        <f>B77/12</f>
        <v>2166666.6666666665</v>
      </c>
      <c r="D77" s="2">
        <f>B77+C77</f>
        <v>28166666.666666668</v>
      </c>
      <c r="E77" s="2">
        <f>D77+(D77*$C$8)</f>
        <v>39433333.333333336</v>
      </c>
      <c r="F77" s="2">
        <v>33900000</v>
      </c>
      <c r="G77" s="22">
        <f>F77+(F77*$C$8)</f>
        <v>47460000</v>
      </c>
      <c r="H77" s="22">
        <f>G77-E77</f>
        <v>8026666.666666664</v>
      </c>
      <c r="I77" s="24">
        <v>8</v>
      </c>
      <c r="J77" s="24">
        <f>H77*I77</f>
        <v>64213333.33333331</v>
      </c>
    </row>
    <row r="78" spans="9:10" ht="13.5" thickBot="1">
      <c r="I78" s="29" t="s">
        <v>27</v>
      </c>
      <c r="J78" s="30">
        <f>SUM(J73:J77)</f>
        <v>1081364666.6666665</v>
      </c>
    </row>
    <row r="79" spans="9:10" ht="12.75">
      <c r="I79" s="3"/>
      <c r="J79" s="3"/>
    </row>
    <row r="80" spans="9:10" ht="12.75">
      <c r="I80" s="3"/>
      <c r="J80" s="3"/>
    </row>
    <row r="81" ht="12.75"/>
    <row r="82" ht="12.75">
      <c r="A82" s="20" t="s">
        <v>77</v>
      </c>
    </row>
    <row r="83" spans="1:10" ht="20.25">
      <c r="A83" s="163" t="s">
        <v>2</v>
      </c>
      <c r="B83" s="163"/>
      <c r="C83" s="163"/>
      <c r="D83" s="163"/>
      <c r="E83" s="163"/>
      <c r="F83" s="163"/>
      <c r="G83" s="163"/>
      <c r="H83" s="163"/>
      <c r="I83" s="44"/>
      <c r="J83" s="44"/>
    </row>
    <row r="84" ht="12.75">
      <c r="A84" s="45"/>
    </row>
    <row r="85" ht="12.75">
      <c r="A85" s="45"/>
    </row>
    <row r="86" spans="1:10" ht="12.75">
      <c r="A86" s="162" t="s">
        <v>78</v>
      </c>
      <c r="B86" s="162"/>
      <c r="C86" s="162"/>
      <c r="D86" s="162"/>
      <c r="E86" s="162"/>
      <c r="F86" s="162"/>
      <c r="G86" s="162"/>
      <c r="H86" s="162"/>
      <c r="I86" s="10"/>
      <c r="J86" s="10"/>
    </row>
    <row r="87" spans="1:10" ht="15">
      <c r="A87" s="161" t="s">
        <v>35</v>
      </c>
      <c r="B87" s="161"/>
      <c r="C87" s="161"/>
      <c r="D87" s="161"/>
      <c r="E87" s="161"/>
      <c r="F87" s="161"/>
      <c r="G87" s="161"/>
      <c r="H87" s="161"/>
      <c r="I87" s="10"/>
      <c r="J87" s="10"/>
    </row>
    <row r="88" spans="1:10" ht="15">
      <c r="A88" s="161" t="s">
        <v>37</v>
      </c>
      <c r="B88" s="161"/>
      <c r="C88" s="161"/>
      <c r="D88" s="161"/>
      <c r="E88" s="161"/>
      <c r="F88" s="161"/>
      <c r="G88" s="161"/>
      <c r="H88" s="161"/>
      <c r="I88" s="21"/>
      <c r="J88" s="21"/>
    </row>
    <row r="89" spans="1:10" ht="15">
      <c r="A89" s="161" t="s">
        <v>38</v>
      </c>
      <c r="B89" s="161"/>
      <c r="C89" s="161"/>
      <c r="D89" s="161"/>
      <c r="E89" s="161"/>
      <c r="F89" s="161"/>
      <c r="G89" s="161"/>
      <c r="H89" s="161"/>
      <c r="I89" s="21"/>
      <c r="J89" s="21"/>
    </row>
    <row r="90" ht="13.5" thickBot="1"/>
    <row r="91" spans="1:8" ht="64.5" thickBot="1">
      <c r="A91" s="31" t="s">
        <v>32</v>
      </c>
      <c r="B91" s="32" t="s">
        <v>76</v>
      </c>
      <c r="C91" s="33" t="s">
        <v>47</v>
      </c>
      <c r="D91" s="33" t="s">
        <v>79</v>
      </c>
      <c r="E91" s="33" t="s">
        <v>50</v>
      </c>
      <c r="F91" s="33" t="s">
        <v>48</v>
      </c>
      <c r="G91" s="33" t="s">
        <v>49</v>
      </c>
      <c r="H91" s="34"/>
    </row>
    <row r="92" spans="1:8" ht="12.75">
      <c r="A92" s="11" t="s">
        <v>42</v>
      </c>
      <c r="B92" s="11">
        <v>9102000</v>
      </c>
      <c r="C92" s="22">
        <f>B92+(B92*$C$8)</f>
        <v>12742800</v>
      </c>
      <c r="D92" s="22">
        <v>16400000</v>
      </c>
      <c r="E92" s="22">
        <f>D92+(D92*$C$8)</f>
        <v>22960000</v>
      </c>
      <c r="F92" s="22">
        <f>E92-C92</f>
        <v>10217200</v>
      </c>
      <c r="G92" s="22">
        <v>19</v>
      </c>
      <c r="H92" s="22">
        <f>F92*G92</f>
        <v>194126800</v>
      </c>
    </row>
    <row r="93" spans="1:8" ht="12.75">
      <c r="A93" s="5" t="s">
        <v>43</v>
      </c>
      <c r="B93" s="5">
        <v>5012000</v>
      </c>
      <c r="C93" s="22">
        <f>B93+(B93*$C$8)</f>
        <v>7016800</v>
      </c>
      <c r="D93" s="2">
        <v>9720000</v>
      </c>
      <c r="E93" s="22">
        <f>D93+(D93*$C$8)</f>
        <v>13608000</v>
      </c>
      <c r="F93" s="22">
        <f>E93-C93</f>
        <v>6591200</v>
      </c>
      <c r="G93" s="2">
        <v>42</v>
      </c>
      <c r="H93" s="2">
        <f>F93*G93</f>
        <v>276830400</v>
      </c>
    </row>
    <row r="94" spans="1:8" ht="12.75">
      <c r="A94" s="5" t="s">
        <v>44</v>
      </c>
      <c r="B94" s="5">
        <v>3386000</v>
      </c>
      <c r="C94" s="22">
        <f>B94+(B94*$C$8)</f>
        <v>4740400</v>
      </c>
      <c r="D94" s="2">
        <v>6780000</v>
      </c>
      <c r="E94" s="22">
        <f>D94+(D94*$C$8)</f>
        <v>9492000</v>
      </c>
      <c r="F94" s="22">
        <f>E94-C94</f>
        <v>4751600</v>
      </c>
      <c r="G94" s="2">
        <v>51</v>
      </c>
      <c r="H94" s="2">
        <f>F94*G94</f>
        <v>242331600</v>
      </c>
    </row>
    <row r="95" spans="1:8" ht="12.75">
      <c r="A95" s="5" t="s">
        <v>45</v>
      </c>
      <c r="B95" s="5">
        <v>2710000</v>
      </c>
      <c r="C95" s="22">
        <f>B95+(B95*$C$8)</f>
        <v>3794000</v>
      </c>
      <c r="D95" s="2">
        <v>5424000</v>
      </c>
      <c r="E95" s="22">
        <f>D95+(D95*$C$8)</f>
        <v>7593600</v>
      </c>
      <c r="F95" s="22">
        <f>E95-C95</f>
        <v>3799600</v>
      </c>
      <c r="G95" s="2">
        <v>6</v>
      </c>
      <c r="H95" s="2">
        <f>F95*G95</f>
        <v>22797600</v>
      </c>
    </row>
    <row r="96" spans="1:8" ht="13.5" thickBot="1">
      <c r="A96" s="5" t="s">
        <v>33</v>
      </c>
      <c r="B96" s="5">
        <v>3386000</v>
      </c>
      <c r="C96" s="22">
        <f>B96+(B96*$C$8)</f>
        <v>4740400</v>
      </c>
      <c r="D96" s="2">
        <v>6780000</v>
      </c>
      <c r="E96" s="22">
        <f>D96+(D96*$C$8)</f>
        <v>9492000</v>
      </c>
      <c r="F96" s="22">
        <f>E96-C96</f>
        <v>4751600</v>
      </c>
      <c r="G96" s="24">
        <v>8</v>
      </c>
      <c r="H96" s="24">
        <f>F96*G96</f>
        <v>38012800</v>
      </c>
    </row>
    <row r="97" spans="7:8" ht="13.5" thickBot="1">
      <c r="G97" s="29" t="s">
        <v>27</v>
      </c>
      <c r="H97" s="30">
        <f>SUM(H92:H96)</f>
        <v>774099200</v>
      </c>
    </row>
  </sheetData>
  <mergeCells count="27">
    <mergeCell ref="A53:F53"/>
    <mergeCell ref="A64:J64"/>
    <mergeCell ref="A48:F48"/>
    <mergeCell ref="A50:F50"/>
    <mergeCell ref="A51:F51"/>
    <mergeCell ref="A52:F52"/>
    <mergeCell ref="A31:F31"/>
    <mergeCell ref="A32:F32"/>
    <mergeCell ref="A33:F33"/>
    <mergeCell ref="A34:F34"/>
    <mergeCell ref="A17:F17"/>
    <mergeCell ref="A19:F19"/>
    <mergeCell ref="A20:F20"/>
    <mergeCell ref="A21:F21"/>
    <mergeCell ref="A2:F2"/>
    <mergeCell ref="A4:F4"/>
    <mergeCell ref="A5:F5"/>
    <mergeCell ref="A6:F6"/>
    <mergeCell ref="A88:H88"/>
    <mergeCell ref="A89:H89"/>
    <mergeCell ref="A87:H87"/>
    <mergeCell ref="A67:J67"/>
    <mergeCell ref="A69:J69"/>
    <mergeCell ref="A70:J70"/>
    <mergeCell ref="A83:H83"/>
    <mergeCell ref="A86:H86"/>
    <mergeCell ref="A68:J6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85" zoomScaleNormal="85" workbookViewId="0" topLeftCell="A1">
      <selection activeCell="B15" sqref="B15"/>
    </sheetView>
  </sheetViews>
  <sheetFormatPr defaultColWidth="9.140625" defaultRowHeight="12.75"/>
  <cols>
    <col min="1" max="1" width="7.00390625" style="1" bestFit="1" customWidth="1"/>
    <col min="2" max="2" width="43.421875" style="10" customWidth="1"/>
    <col min="3" max="3" width="22.28125" style="1" customWidth="1"/>
    <col min="4" max="4" width="14.421875" style="1" customWidth="1"/>
    <col min="5" max="5" width="12.7109375" style="1" bestFit="1" customWidth="1"/>
    <col min="6" max="6" width="15.57421875" style="1" customWidth="1"/>
    <col min="7" max="7" width="14.421875" style="1" bestFit="1" customWidth="1"/>
    <col min="8" max="8" width="13.7109375" style="1" bestFit="1" customWidth="1"/>
    <col min="9" max="16384" width="9.140625" style="1" customWidth="1"/>
  </cols>
  <sheetData>
    <row r="1" s="3" customFormat="1" ht="12.75">
      <c r="B1" s="4"/>
    </row>
    <row r="2" s="3" customFormat="1" ht="12.75">
      <c r="B2" s="4"/>
    </row>
    <row r="3" s="3" customFormat="1" ht="12.75">
      <c r="B3" s="4"/>
    </row>
    <row r="4" spans="1:6" s="3" customFormat="1" ht="27">
      <c r="A4" s="158" t="s">
        <v>74</v>
      </c>
      <c r="B4" s="159"/>
      <c r="C4" s="159"/>
      <c r="D4" s="159"/>
      <c r="E4" s="159"/>
      <c r="F4" s="160"/>
    </row>
    <row r="5" s="3" customFormat="1" ht="12.75">
      <c r="B5" s="4"/>
    </row>
    <row r="6" spans="1:6" s="3" customFormat="1" ht="27">
      <c r="A6" s="158" t="s">
        <v>9</v>
      </c>
      <c r="B6" s="159"/>
      <c r="C6" s="159"/>
      <c r="D6" s="159"/>
      <c r="E6" s="159"/>
      <c r="F6" s="160"/>
    </row>
    <row r="7" spans="1:6" ht="14.25" customHeight="1">
      <c r="A7" s="26"/>
      <c r="B7" s="26"/>
      <c r="C7" s="26"/>
      <c r="D7" s="26"/>
      <c r="E7" s="26"/>
      <c r="F7" s="26"/>
    </row>
    <row r="8" spans="1:6" ht="14.25" customHeight="1">
      <c r="A8" s="26"/>
      <c r="B8" s="26"/>
      <c r="C8" s="26"/>
      <c r="D8" s="26"/>
      <c r="E8" s="26"/>
      <c r="F8" s="26"/>
    </row>
    <row r="10" spans="1:6" s="7" customFormat="1" ht="45">
      <c r="A10" s="23" t="s">
        <v>12</v>
      </c>
      <c r="B10" s="23" t="s">
        <v>13</v>
      </c>
      <c r="C10" s="23" t="s">
        <v>10</v>
      </c>
      <c r="D10" s="23" t="s">
        <v>25</v>
      </c>
      <c r="E10" s="23" t="s">
        <v>22</v>
      </c>
      <c r="F10" s="25" t="s">
        <v>23</v>
      </c>
    </row>
    <row r="11" spans="1:6" ht="7.5" customHeight="1">
      <c r="A11" s="18"/>
      <c r="B11" s="18"/>
      <c r="C11" s="18"/>
      <c r="D11" s="18"/>
      <c r="E11" s="19"/>
      <c r="F11" s="28"/>
    </row>
    <row r="12" spans="1:6" ht="26.25" thickBot="1">
      <c r="A12" s="54">
        <v>1998</v>
      </c>
      <c r="B12" s="55" t="s">
        <v>252</v>
      </c>
      <c r="C12" s="64" t="s">
        <v>221</v>
      </c>
      <c r="D12" s="64" t="s">
        <v>11</v>
      </c>
      <c r="E12" s="57">
        <v>3729600</v>
      </c>
      <c r="F12" s="56">
        <f>E12</f>
        <v>3729600</v>
      </c>
    </row>
    <row r="13" spans="1:6" ht="25.5">
      <c r="A13" s="46">
        <v>1999</v>
      </c>
      <c r="B13" s="58" t="s">
        <v>252</v>
      </c>
      <c r="C13" s="48" t="s">
        <v>222</v>
      </c>
      <c r="D13" s="48" t="s">
        <v>14</v>
      </c>
      <c r="E13" s="50">
        <v>16161600</v>
      </c>
      <c r="F13" s="52"/>
    </row>
    <row r="14" spans="1:6" ht="25.5">
      <c r="A14" s="46"/>
      <c r="B14" s="58" t="s">
        <v>252</v>
      </c>
      <c r="C14" s="47" t="s">
        <v>223</v>
      </c>
      <c r="D14" s="47" t="s">
        <v>15</v>
      </c>
      <c r="E14" s="49">
        <v>7291200</v>
      </c>
      <c r="F14" s="52"/>
    </row>
    <row r="15" spans="1:6" ht="13.5" customHeight="1">
      <c r="A15" s="46"/>
      <c r="B15" s="49" t="s">
        <v>230</v>
      </c>
      <c r="C15" s="47" t="s">
        <v>222</v>
      </c>
      <c r="D15" s="47" t="s">
        <v>214</v>
      </c>
      <c r="E15" s="47">
        <v>4881946</v>
      </c>
      <c r="F15" s="52"/>
    </row>
    <row r="16" spans="1:6" ht="13.5" customHeight="1">
      <c r="A16" s="46"/>
      <c r="B16" s="49" t="s">
        <v>232</v>
      </c>
      <c r="C16" s="47" t="s">
        <v>222</v>
      </c>
      <c r="D16" s="47" t="s">
        <v>217</v>
      </c>
      <c r="E16" s="47">
        <v>83930342</v>
      </c>
      <c r="F16" s="52"/>
    </row>
    <row r="17" spans="1:6" ht="26.25" thickBot="1">
      <c r="A17" s="61"/>
      <c r="B17" s="154" t="s">
        <v>235</v>
      </c>
      <c r="C17" s="64" t="s">
        <v>222</v>
      </c>
      <c r="D17" s="64" t="s">
        <v>219</v>
      </c>
      <c r="E17" s="64">
        <v>73080000</v>
      </c>
      <c r="F17" s="59">
        <f>SUM(E13:E17)</f>
        <v>185345088</v>
      </c>
    </row>
    <row r="18" spans="1:6" ht="12.75">
      <c r="A18" s="155">
        <v>2000</v>
      </c>
      <c r="B18" s="58" t="s">
        <v>224</v>
      </c>
      <c r="C18" s="48" t="s">
        <v>225</v>
      </c>
      <c r="D18" s="48" t="s">
        <v>19</v>
      </c>
      <c r="E18" s="50">
        <v>1031690044</v>
      </c>
      <c r="F18" s="52"/>
    </row>
    <row r="19" spans="1:6" ht="25.5">
      <c r="A19" s="144"/>
      <c r="B19" s="153" t="s">
        <v>227</v>
      </c>
      <c r="C19" s="49" t="s">
        <v>228</v>
      </c>
      <c r="D19" s="47" t="s">
        <v>39</v>
      </c>
      <c r="E19" s="47">
        <v>27417600</v>
      </c>
      <c r="F19" s="52"/>
    </row>
    <row r="20" spans="1:6" ht="13.5" customHeight="1">
      <c r="A20" s="46"/>
      <c r="B20" s="51" t="s">
        <v>229</v>
      </c>
      <c r="C20" s="47" t="s">
        <v>225</v>
      </c>
      <c r="D20" s="47" t="s">
        <v>77</v>
      </c>
      <c r="E20" s="49">
        <v>42557046</v>
      </c>
      <c r="F20" s="52"/>
    </row>
    <row r="21" spans="1:6" ht="13.5" customHeight="1">
      <c r="A21" s="46"/>
      <c r="B21" s="49" t="s">
        <v>230</v>
      </c>
      <c r="C21" s="47" t="s">
        <v>228</v>
      </c>
      <c r="D21" s="47" t="s">
        <v>214</v>
      </c>
      <c r="E21" s="47">
        <v>4881946</v>
      </c>
      <c r="F21" s="52"/>
    </row>
    <row r="22" spans="1:6" ht="13.5" customHeight="1">
      <c r="A22" s="46"/>
      <c r="B22" s="49" t="s">
        <v>231</v>
      </c>
      <c r="C22" s="47" t="s">
        <v>225</v>
      </c>
      <c r="D22" s="47" t="s">
        <v>216</v>
      </c>
      <c r="E22" s="47">
        <v>1098730075</v>
      </c>
      <c r="F22" s="52"/>
    </row>
    <row r="23" spans="1:6" ht="13.5" customHeight="1">
      <c r="A23" s="46"/>
      <c r="B23" s="49" t="s">
        <v>232</v>
      </c>
      <c r="C23" s="47" t="s">
        <v>228</v>
      </c>
      <c r="D23" s="47" t="s">
        <v>217</v>
      </c>
      <c r="E23" s="47">
        <v>83930342</v>
      </c>
      <c r="F23" s="52"/>
    </row>
    <row r="24" spans="1:6" ht="13.5" customHeight="1">
      <c r="A24" s="46"/>
      <c r="B24" s="49" t="s">
        <v>233</v>
      </c>
      <c r="C24" s="47" t="s">
        <v>225</v>
      </c>
      <c r="D24" s="47" t="s">
        <v>218</v>
      </c>
      <c r="E24" s="47">
        <v>544089000</v>
      </c>
      <c r="F24" s="52"/>
    </row>
    <row r="25" spans="1:6" ht="25.5">
      <c r="A25" s="46"/>
      <c r="B25" s="153" t="s">
        <v>235</v>
      </c>
      <c r="C25" s="47" t="s">
        <v>228</v>
      </c>
      <c r="D25" s="47" t="s">
        <v>219</v>
      </c>
      <c r="E25" s="47">
        <v>73080000</v>
      </c>
      <c r="F25" s="52"/>
    </row>
    <row r="26" spans="1:6" ht="13.5" customHeight="1" thickBot="1">
      <c r="A26" s="61"/>
      <c r="B26" s="56" t="s">
        <v>236</v>
      </c>
      <c r="C26" s="64" t="s">
        <v>228</v>
      </c>
      <c r="D26" s="64" t="s">
        <v>220</v>
      </c>
      <c r="E26" s="64">
        <v>77852777</v>
      </c>
      <c r="F26" s="59">
        <f>SUM(E18:E26)</f>
        <v>2984228830</v>
      </c>
    </row>
    <row r="27" spans="1:6" ht="13.5" customHeight="1">
      <c r="A27" s="46">
        <v>2001</v>
      </c>
      <c r="B27" s="58" t="s">
        <v>224</v>
      </c>
      <c r="C27" s="48" t="s">
        <v>226</v>
      </c>
      <c r="D27" s="48" t="s">
        <v>39</v>
      </c>
      <c r="E27" s="50">
        <v>1238028053</v>
      </c>
      <c r="F27" s="52"/>
    </row>
    <row r="28" spans="1:6" ht="25.5">
      <c r="A28" s="144"/>
      <c r="B28" s="153" t="s">
        <v>227</v>
      </c>
      <c r="C28" s="49" t="s">
        <v>226</v>
      </c>
      <c r="D28" s="47" t="s">
        <v>39</v>
      </c>
      <c r="E28" s="47">
        <v>27417600</v>
      </c>
      <c r="F28" s="52"/>
    </row>
    <row r="29" spans="1:6" ht="13.5" customHeight="1">
      <c r="A29" s="144"/>
      <c r="B29" s="49" t="s">
        <v>229</v>
      </c>
      <c r="C29" s="47" t="s">
        <v>226</v>
      </c>
      <c r="D29" s="47" t="s">
        <v>214</v>
      </c>
      <c r="E29" s="50">
        <v>51068455</v>
      </c>
      <c r="F29" s="52"/>
    </row>
    <row r="30" spans="1:6" ht="13.5" customHeight="1">
      <c r="A30" s="144"/>
      <c r="B30" s="49" t="s">
        <v>230</v>
      </c>
      <c r="C30" s="47" t="s">
        <v>226</v>
      </c>
      <c r="D30" s="47" t="s">
        <v>214</v>
      </c>
      <c r="E30" s="47">
        <v>4881946</v>
      </c>
      <c r="F30" s="52"/>
    </row>
    <row r="31" spans="1:6" ht="13.5" customHeight="1">
      <c r="A31" s="144"/>
      <c r="B31" s="49" t="s">
        <v>231</v>
      </c>
      <c r="C31" s="47" t="s">
        <v>226</v>
      </c>
      <c r="D31" s="47" t="s">
        <v>217</v>
      </c>
      <c r="E31" s="47">
        <v>1464973434</v>
      </c>
      <c r="F31" s="52"/>
    </row>
    <row r="32" spans="1:6" ht="13.5" customHeight="1">
      <c r="A32" s="144"/>
      <c r="B32" s="49" t="s">
        <v>232</v>
      </c>
      <c r="C32" s="47" t="s">
        <v>226</v>
      </c>
      <c r="D32" s="47" t="s">
        <v>217</v>
      </c>
      <c r="E32" s="47">
        <v>83930342</v>
      </c>
      <c r="F32" s="52"/>
    </row>
    <row r="33" spans="1:6" ht="13.5" customHeight="1">
      <c r="A33" s="144"/>
      <c r="B33" s="49" t="s">
        <v>233</v>
      </c>
      <c r="C33" s="47" t="s">
        <v>234</v>
      </c>
      <c r="D33" s="47" t="s">
        <v>219</v>
      </c>
      <c r="E33" s="49">
        <v>725452000</v>
      </c>
      <c r="F33" s="52"/>
    </row>
    <row r="34" spans="1:6" ht="25.5">
      <c r="A34" s="144"/>
      <c r="B34" s="153" t="s">
        <v>235</v>
      </c>
      <c r="C34" s="47" t="s">
        <v>226</v>
      </c>
      <c r="D34" s="47" t="s">
        <v>219</v>
      </c>
      <c r="E34" s="47">
        <v>73080000</v>
      </c>
      <c r="F34" s="52"/>
    </row>
    <row r="35" spans="1:6" ht="13.5" customHeight="1" thickBot="1">
      <c r="A35" s="61"/>
      <c r="B35" s="56" t="s">
        <v>236</v>
      </c>
      <c r="C35" s="64" t="s">
        <v>226</v>
      </c>
      <c r="D35" s="64" t="s">
        <v>220</v>
      </c>
      <c r="E35" s="64">
        <v>77852777</v>
      </c>
      <c r="F35" s="59">
        <f>SUM(E27:E35)</f>
        <v>3746684607</v>
      </c>
    </row>
    <row r="36" ht="13.5" thickBot="1">
      <c r="E36" s="3"/>
    </row>
    <row r="37" spans="5:6" ht="13.5" thickBot="1">
      <c r="E37" s="29" t="s">
        <v>27</v>
      </c>
      <c r="F37" s="30">
        <f>SUM(F12:F35)</f>
        <v>6919988125</v>
      </c>
    </row>
  </sheetData>
  <mergeCells count="2">
    <mergeCell ref="A4:F4"/>
    <mergeCell ref="A6:F6"/>
  </mergeCells>
  <printOptions horizontalCentered="1"/>
  <pageMargins left="0.7874015748031497" right="0.7874015748031497" top="0.1968503937007874" bottom="0.984251968503937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workbookViewId="0" topLeftCell="A112">
      <selection activeCell="A115" sqref="A115:G147"/>
    </sheetView>
  </sheetViews>
  <sheetFormatPr defaultColWidth="9.140625" defaultRowHeight="12.75"/>
  <cols>
    <col min="1" max="1" width="13.28125" style="0" customWidth="1"/>
    <col min="2" max="5" width="18.7109375" style="0" customWidth="1"/>
    <col min="6" max="6" width="11.140625" style="0" bestFit="1" customWidth="1"/>
    <col min="7" max="7" width="18.7109375" style="0" customWidth="1"/>
    <col min="8" max="8" width="14.421875" style="0" customWidth="1"/>
  </cols>
  <sheetData>
    <row r="1" ht="12.75">
      <c r="A1" t="s">
        <v>11</v>
      </c>
    </row>
    <row r="2" spans="1:7" ht="23.25">
      <c r="A2" s="165" t="s">
        <v>74</v>
      </c>
      <c r="B2" s="165"/>
      <c r="C2" s="165"/>
      <c r="D2" s="165"/>
      <c r="E2" s="165"/>
      <c r="F2" s="165"/>
      <c r="G2" s="65"/>
    </row>
    <row r="4" spans="1:6" ht="15">
      <c r="A4" s="161" t="s">
        <v>1</v>
      </c>
      <c r="B4" s="161"/>
      <c r="C4" s="161"/>
      <c r="D4" s="161"/>
      <c r="E4" s="161"/>
      <c r="F4" s="161"/>
    </row>
    <row r="5" spans="1:6" ht="15">
      <c r="A5" s="164" t="s">
        <v>250</v>
      </c>
      <c r="B5" s="164"/>
      <c r="C5" s="164"/>
      <c r="D5" s="164"/>
      <c r="E5" s="164"/>
      <c r="F5" s="164"/>
    </row>
    <row r="6" spans="1:6" ht="15">
      <c r="A6" s="161" t="s">
        <v>34</v>
      </c>
      <c r="B6" s="161"/>
      <c r="C6" s="161"/>
      <c r="D6" s="161"/>
      <c r="E6" s="161"/>
      <c r="F6" s="161"/>
    </row>
    <row r="7" ht="13.5" thickBot="1"/>
    <row r="8" spans="1:6" ht="13.5" hidden="1" thickBot="1">
      <c r="A8" s="8"/>
      <c r="B8" s="9"/>
      <c r="C8" s="16">
        <v>0.4</v>
      </c>
      <c r="D8" s="9"/>
      <c r="E8" s="1"/>
      <c r="F8" s="1"/>
    </row>
    <row r="9" spans="1:6" ht="51.75" thickBot="1">
      <c r="A9" s="14" t="s">
        <v>4</v>
      </c>
      <c r="B9" s="13" t="s">
        <v>7</v>
      </c>
      <c r="C9" s="15" t="s">
        <v>28</v>
      </c>
      <c r="D9" s="15" t="s">
        <v>29</v>
      </c>
      <c r="E9" s="15" t="s">
        <v>209</v>
      </c>
      <c r="F9" s="12" t="s">
        <v>24</v>
      </c>
    </row>
    <row r="10" spans="1:6" ht="38.25">
      <c r="A10" s="149" t="s">
        <v>210</v>
      </c>
      <c r="B10" s="48">
        <v>74000</v>
      </c>
      <c r="C10" s="48">
        <f>B10+(B10*$C$8)</f>
        <v>103600</v>
      </c>
      <c r="D10" s="48">
        <f>C10*3</f>
        <v>310800</v>
      </c>
      <c r="E10" s="50">
        <v>12</v>
      </c>
      <c r="F10" s="49">
        <f>D10*E10</f>
        <v>3729600</v>
      </c>
    </row>
    <row r="11" spans="1:6" ht="12.75">
      <c r="A11" s="4"/>
      <c r="B11" s="4"/>
      <c r="C11" s="4"/>
      <c r="D11" s="4"/>
      <c r="E11" s="6" t="s">
        <v>3</v>
      </c>
      <c r="F11" s="27">
        <f>SUM(F10:F10)</f>
        <v>3729600</v>
      </c>
    </row>
    <row r="12" spans="1:6" ht="12.75">
      <c r="A12" s="4"/>
      <c r="B12" s="4"/>
      <c r="C12" s="4"/>
      <c r="D12" s="4"/>
      <c r="E12" s="3"/>
      <c r="F12" s="3"/>
    </row>
    <row r="13" spans="1:6" ht="12.75">
      <c r="A13" s="4"/>
      <c r="B13" s="4"/>
      <c r="C13" s="4"/>
      <c r="D13" s="4"/>
      <c r="E13" s="3"/>
      <c r="F13" s="3"/>
    </row>
    <row r="14" spans="1:6" ht="12.75">
      <c r="A14" s="4"/>
      <c r="B14" s="4"/>
      <c r="C14" s="4"/>
      <c r="D14" s="4"/>
      <c r="E14" s="3"/>
      <c r="F14" s="3"/>
    </row>
    <row r="15" spans="1:6" ht="12.75">
      <c r="A15" s="4" t="s">
        <v>14</v>
      </c>
      <c r="B15" s="4"/>
      <c r="C15" s="4"/>
      <c r="D15" s="4"/>
      <c r="E15" s="3"/>
      <c r="F15" s="3"/>
    </row>
    <row r="16" spans="1:6" ht="23.25">
      <c r="A16" s="165" t="s">
        <v>74</v>
      </c>
      <c r="B16" s="165"/>
      <c r="C16" s="165"/>
      <c r="D16" s="165"/>
      <c r="E16" s="165"/>
      <c r="F16" s="165"/>
    </row>
    <row r="17" spans="1:6" ht="15">
      <c r="A17" s="161" t="s">
        <v>1</v>
      </c>
      <c r="B17" s="161"/>
      <c r="C17" s="161"/>
      <c r="D17" s="161"/>
      <c r="E17" s="161"/>
      <c r="F17" s="161"/>
    </row>
    <row r="18" spans="1:6" ht="15">
      <c r="A18" s="164" t="s">
        <v>250</v>
      </c>
      <c r="B18" s="164"/>
      <c r="C18" s="164"/>
      <c r="D18" s="164"/>
      <c r="E18" s="164"/>
      <c r="F18" s="164"/>
    </row>
    <row r="19" spans="1:6" ht="15">
      <c r="A19" s="161" t="s">
        <v>35</v>
      </c>
      <c r="B19" s="161"/>
      <c r="C19" s="161"/>
      <c r="D19" s="161"/>
      <c r="E19" s="161"/>
      <c r="F19" s="161"/>
    </row>
    <row r="20" spans="1:6" ht="15">
      <c r="A20" s="21"/>
      <c r="B20" s="21"/>
      <c r="C20" s="21"/>
      <c r="D20" s="21"/>
      <c r="E20" s="21"/>
      <c r="F20" s="21"/>
    </row>
    <row r="21" spans="1:6" ht="13.5" thickBot="1">
      <c r="A21" s="4"/>
      <c r="B21" s="4"/>
      <c r="C21" s="4"/>
      <c r="D21" s="4"/>
      <c r="E21" s="3"/>
      <c r="F21" s="3"/>
    </row>
    <row r="22" spans="1:6" ht="51.75" thickBot="1">
      <c r="A22" s="14" t="s">
        <v>4</v>
      </c>
      <c r="B22" s="13" t="s">
        <v>6</v>
      </c>
      <c r="C22" s="15" t="s">
        <v>28</v>
      </c>
      <c r="D22" s="15" t="s">
        <v>30</v>
      </c>
      <c r="E22" s="15" t="s">
        <v>209</v>
      </c>
      <c r="F22" s="12" t="s">
        <v>21</v>
      </c>
    </row>
    <row r="23" spans="1:6" ht="38.25">
      <c r="A23" s="149" t="s">
        <v>210</v>
      </c>
      <c r="B23" s="48">
        <v>74000</v>
      </c>
      <c r="C23" s="48">
        <f>B23+(B23*$C$8)</f>
        <v>103600</v>
      </c>
      <c r="D23" s="48">
        <f>C23*13</f>
        <v>1346800</v>
      </c>
      <c r="E23" s="50">
        <v>12</v>
      </c>
      <c r="F23" s="49">
        <f>D23*E23</f>
        <v>16161600</v>
      </c>
    </row>
    <row r="24" spans="1:6" ht="12.75">
      <c r="A24" s="4"/>
      <c r="B24" s="4"/>
      <c r="C24" s="4"/>
      <c r="D24" s="4"/>
      <c r="E24" s="6" t="s">
        <v>3</v>
      </c>
      <c r="F24" s="27">
        <f>SUM(F23:F23)</f>
        <v>16161600</v>
      </c>
    </row>
    <row r="25" spans="1:6" ht="12.75">
      <c r="A25" s="4"/>
      <c r="B25" s="4"/>
      <c r="C25" s="4"/>
      <c r="D25" s="4"/>
      <c r="E25" s="3"/>
      <c r="F25" s="3"/>
    </row>
    <row r="26" spans="1:6" ht="12.75">
      <c r="A26" s="4"/>
      <c r="B26" s="4"/>
      <c r="C26" s="4"/>
      <c r="D26" s="4"/>
      <c r="E26" s="3"/>
      <c r="F26" s="3"/>
    </row>
    <row r="27" spans="1:6" ht="12.75">
      <c r="A27" s="4" t="s">
        <v>15</v>
      </c>
      <c r="B27" s="4"/>
      <c r="C27" s="4"/>
      <c r="D27" s="4"/>
      <c r="E27" s="3"/>
      <c r="F27" s="3"/>
    </row>
    <row r="28" spans="1:6" ht="23.25">
      <c r="A28" s="165" t="s">
        <v>74</v>
      </c>
      <c r="B28" s="165"/>
      <c r="C28" s="165"/>
      <c r="D28" s="165"/>
      <c r="E28" s="165"/>
      <c r="F28" s="165"/>
    </row>
    <row r="29" spans="1:6" ht="15">
      <c r="A29" s="161" t="s">
        <v>1</v>
      </c>
      <c r="B29" s="161"/>
      <c r="C29" s="161"/>
      <c r="D29" s="161"/>
      <c r="E29" s="161"/>
      <c r="F29" s="161"/>
    </row>
    <row r="30" spans="1:6" ht="15">
      <c r="A30" s="164" t="s">
        <v>250</v>
      </c>
      <c r="B30" s="164"/>
      <c r="C30" s="164"/>
      <c r="D30" s="164"/>
      <c r="E30" s="164"/>
      <c r="F30" s="164"/>
    </row>
    <row r="31" spans="1:6" ht="15">
      <c r="A31" s="161" t="s">
        <v>36</v>
      </c>
      <c r="B31" s="161"/>
      <c r="C31" s="161"/>
      <c r="D31" s="161"/>
      <c r="E31" s="161"/>
      <c r="F31" s="161"/>
    </row>
    <row r="32" spans="1:6" ht="12.75">
      <c r="A32" s="4"/>
      <c r="B32" s="4"/>
      <c r="C32" s="4"/>
      <c r="D32" s="4"/>
      <c r="E32" s="3"/>
      <c r="F32" s="3"/>
    </row>
    <row r="33" spans="1:6" ht="13.5" thickBot="1">
      <c r="A33" s="4"/>
      <c r="B33" s="4"/>
      <c r="C33" s="4"/>
      <c r="D33" s="4"/>
      <c r="E33" s="3"/>
      <c r="F33" s="3"/>
    </row>
    <row r="34" spans="1:6" ht="51.75" thickBot="1">
      <c r="A34" s="14" t="s">
        <v>4</v>
      </c>
      <c r="B34" s="13" t="s">
        <v>8</v>
      </c>
      <c r="C34" s="15" t="s">
        <v>28</v>
      </c>
      <c r="D34" s="15" t="s">
        <v>31</v>
      </c>
      <c r="E34" s="15" t="s">
        <v>0</v>
      </c>
      <c r="F34" s="12" t="s">
        <v>21</v>
      </c>
    </row>
    <row r="35" spans="1:6" ht="38.25">
      <c r="A35" s="149" t="s">
        <v>210</v>
      </c>
      <c r="B35" s="48">
        <v>62000</v>
      </c>
      <c r="C35" s="48">
        <f>B35+(B35*$C$8)</f>
        <v>86800</v>
      </c>
      <c r="D35" s="48">
        <f>C35*7</f>
        <v>607600</v>
      </c>
      <c r="E35" s="50">
        <v>12</v>
      </c>
      <c r="F35" s="49">
        <f>D35*E35</f>
        <v>7291200</v>
      </c>
    </row>
    <row r="36" spans="1:6" ht="12.75">
      <c r="A36" s="4"/>
      <c r="B36" s="4"/>
      <c r="C36" s="4"/>
      <c r="D36" s="4"/>
      <c r="E36" s="6" t="s">
        <v>3</v>
      </c>
      <c r="F36" s="27">
        <f>SUM(F35:F35)</f>
        <v>7291200</v>
      </c>
    </row>
    <row r="37" spans="1:6" ht="12.75">
      <c r="A37" s="4"/>
      <c r="B37" s="4"/>
      <c r="C37" s="4"/>
      <c r="D37" s="4"/>
      <c r="E37" s="3"/>
      <c r="F37" s="3"/>
    </row>
    <row r="38" spans="1:6" ht="12.75">
      <c r="A38" s="4"/>
      <c r="B38" s="4"/>
      <c r="C38" s="4"/>
      <c r="D38" s="4"/>
      <c r="E38" s="3"/>
      <c r="F38" s="3"/>
    </row>
    <row r="39" spans="1:6" ht="12.75">
      <c r="A39" s="4"/>
      <c r="B39" s="4"/>
      <c r="C39" s="4"/>
      <c r="D39" s="4"/>
      <c r="E39" s="3"/>
      <c r="F39" s="3"/>
    </row>
    <row r="43" ht="12.75">
      <c r="A43" t="s">
        <v>19</v>
      </c>
    </row>
    <row r="45" spans="1:7" ht="23.25">
      <c r="A45" s="165" t="s">
        <v>74</v>
      </c>
      <c r="B45" s="165"/>
      <c r="C45" s="165"/>
      <c r="D45" s="165"/>
      <c r="E45" s="165"/>
      <c r="F45" s="165"/>
      <c r="G45" s="165"/>
    </row>
    <row r="47" spans="1:7" ht="15">
      <c r="A47" s="161" t="s">
        <v>54</v>
      </c>
      <c r="B47" s="161"/>
      <c r="C47" s="161"/>
      <c r="D47" s="161"/>
      <c r="E47" s="161"/>
      <c r="F47" s="161"/>
      <c r="G47" s="161"/>
    </row>
    <row r="48" spans="1:7" ht="15">
      <c r="A48" s="161" t="s">
        <v>55</v>
      </c>
      <c r="B48" s="161"/>
      <c r="C48" s="161"/>
      <c r="D48" s="161"/>
      <c r="E48" s="161"/>
      <c r="F48" s="161"/>
      <c r="G48" s="161"/>
    </row>
    <row r="49" spans="1:7" ht="15">
      <c r="A49" s="161" t="s">
        <v>238</v>
      </c>
      <c r="B49" s="161"/>
      <c r="C49" s="161"/>
      <c r="D49" s="161"/>
      <c r="E49" s="161"/>
      <c r="F49" s="161"/>
      <c r="G49" s="161"/>
    </row>
    <row r="51" ht="12.75" hidden="1">
      <c r="A51" s="16">
        <v>0.4</v>
      </c>
    </row>
    <row r="52" spans="1:7" ht="51">
      <c r="A52" s="35" t="s">
        <v>56</v>
      </c>
      <c r="B52" s="35" t="s">
        <v>57</v>
      </c>
      <c r="C52" s="35" t="s">
        <v>58</v>
      </c>
      <c r="D52" s="35" t="s">
        <v>59</v>
      </c>
      <c r="E52" s="36" t="s">
        <v>72</v>
      </c>
      <c r="F52" s="35" t="s">
        <v>61</v>
      </c>
      <c r="G52" s="151" t="s">
        <v>215</v>
      </c>
    </row>
    <row r="54" spans="1:7" ht="12.75">
      <c r="A54" s="37" t="s">
        <v>63</v>
      </c>
      <c r="B54" s="38">
        <v>23369004</v>
      </c>
      <c r="C54" s="38">
        <v>37632000</v>
      </c>
      <c r="D54" s="38">
        <f aca="true" t="shared" si="0" ref="D54:D59">C54-B54</f>
        <v>14262996</v>
      </c>
      <c r="E54" s="38">
        <f aca="true" t="shared" si="1" ref="E54:E59">D54+(D54*$A$51)</f>
        <v>19968194.4</v>
      </c>
      <c r="F54" s="39">
        <v>0</v>
      </c>
      <c r="G54" s="40">
        <f>E54*F54</f>
        <v>0</v>
      </c>
    </row>
    <row r="55" spans="1:7" ht="12.75">
      <c r="A55" s="37" t="s">
        <v>64</v>
      </c>
      <c r="B55" s="38">
        <v>23369004</v>
      </c>
      <c r="C55" s="38">
        <v>37632000</v>
      </c>
      <c r="D55" s="38">
        <f t="shared" si="0"/>
        <v>14262996</v>
      </c>
      <c r="E55" s="38">
        <f t="shared" si="1"/>
        <v>19968194.4</v>
      </c>
      <c r="F55" s="39">
        <v>7</v>
      </c>
      <c r="G55" s="152">
        <f>(E55*F55)/12*10</f>
        <v>116481133.99999999</v>
      </c>
    </row>
    <row r="56" spans="1:7" ht="12.75">
      <c r="A56" s="37" t="s">
        <v>65</v>
      </c>
      <c r="B56" s="38">
        <v>23369004</v>
      </c>
      <c r="C56" s="38">
        <v>37632000</v>
      </c>
      <c r="D56" s="38">
        <f t="shared" si="0"/>
        <v>14262996</v>
      </c>
      <c r="E56" s="38">
        <f t="shared" si="1"/>
        <v>19968194.4</v>
      </c>
      <c r="F56" s="39">
        <v>8</v>
      </c>
      <c r="G56" s="152">
        <f>(E56*F56)/12*10</f>
        <v>133121296</v>
      </c>
    </row>
    <row r="57" spans="1:7" ht="12.75">
      <c r="A57" s="37" t="s">
        <v>66</v>
      </c>
      <c r="B57" s="38">
        <v>23369004</v>
      </c>
      <c r="C57" s="38">
        <v>37632000</v>
      </c>
      <c r="D57" s="38">
        <f t="shared" si="0"/>
        <v>14262996</v>
      </c>
      <c r="E57" s="38">
        <f t="shared" si="1"/>
        <v>19968194.4</v>
      </c>
      <c r="F57" s="39">
        <v>11</v>
      </c>
      <c r="G57" s="152">
        <f>(E57*F57)/12*10</f>
        <v>183041782</v>
      </c>
    </row>
    <row r="58" spans="1:7" ht="12.75">
      <c r="A58" s="37" t="s">
        <v>67</v>
      </c>
      <c r="B58" s="38">
        <v>23369004</v>
      </c>
      <c r="C58" s="38">
        <v>37632000</v>
      </c>
      <c r="D58" s="38">
        <f t="shared" si="0"/>
        <v>14262996</v>
      </c>
      <c r="E58" s="38">
        <f t="shared" si="1"/>
        <v>19968194.4</v>
      </c>
      <c r="F58" s="39">
        <v>31</v>
      </c>
      <c r="G58" s="152">
        <f>(E58*F58)/12*10</f>
        <v>515845021.99999994</v>
      </c>
    </row>
    <row r="59" spans="1:7" ht="12.75">
      <c r="A59" s="74" t="s">
        <v>80</v>
      </c>
      <c r="B59" s="38">
        <v>23369004</v>
      </c>
      <c r="C59" s="38">
        <v>37632000</v>
      </c>
      <c r="D59" s="38">
        <f t="shared" si="0"/>
        <v>14262996</v>
      </c>
      <c r="E59" s="38">
        <f t="shared" si="1"/>
        <v>19968194.4</v>
      </c>
      <c r="F59" s="39">
        <v>5</v>
      </c>
      <c r="G59" s="152">
        <f>(E59*F59)/12*10</f>
        <v>83200810</v>
      </c>
    </row>
    <row r="60" spans="6:7" ht="12.75">
      <c r="F60" s="72" t="s">
        <v>27</v>
      </c>
      <c r="G60" s="73">
        <f>SUM(G54:G59)</f>
        <v>1031690044</v>
      </c>
    </row>
    <row r="61" spans="1:7" ht="12.75">
      <c r="A61" t="s">
        <v>237</v>
      </c>
      <c r="F61" s="76"/>
      <c r="G61" s="66"/>
    </row>
    <row r="62" spans="6:7" ht="12.75">
      <c r="F62" s="76"/>
      <c r="G62" s="66"/>
    </row>
    <row r="63" spans="1:7" ht="12.75">
      <c r="A63" t="s">
        <v>39</v>
      </c>
      <c r="F63" s="76"/>
      <c r="G63" s="66"/>
    </row>
    <row r="64" spans="1:7" ht="23.25">
      <c r="A64" s="165" t="s">
        <v>74</v>
      </c>
      <c r="B64" s="165"/>
      <c r="C64" s="165"/>
      <c r="D64" s="165"/>
      <c r="E64" s="165"/>
      <c r="F64" s="165"/>
      <c r="G64" s="165"/>
    </row>
    <row r="65" spans="1:7" ht="23.25">
      <c r="A65" s="65"/>
      <c r="B65" s="65"/>
      <c r="C65" s="65"/>
      <c r="D65" s="65"/>
      <c r="E65" s="65"/>
      <c r="F65" s="65"/>
      <c r="G65" s="65"/>
    </row>
    <row r="66" spans="1:7" ht="15">
      <c r="A66" s="161" t="s">
        <v>54</v>
      </c>
      <c r="B66" s="161"/>
      <c r="C66" s="161"/>
      <c r="D66" s="161"/>
      <c r="E66" s="161"/>
      <c r="F66" s="161"/>
      <c r="G66" s="161"/>
    </row>
    <row r="67" spans="1:7" ht="15">
      <c r="A67" s="161" t="s">
        <v>55</v>
      </c>
      <c r="B67" s="161"/>
      <c r="C67" s="161"/>
      <c r="D67" s="161"/>
      <c r="E67" s="161"/>
      <c r="F67" s="161"/>
      <c r="G67" s="161"/>
    </row>
    <row r="68" spans="1:7" ht="15" customHeight="1">
      <c r="A68" s="161" t="s">
        <v>38</v>
      </c>
      <c r="B68" s="161"/>
      <c r="C68" s="161"/>
      <c r="D68" s="161"/>
      <c r="E68" s="161"/>
      <c r="F68" s="161"/>
      <c r="G68" s="161"/>
    </row>
    <row r="69" spans="6:7" ht="12.75">
      <c r="F69" s="76"/>
      <c r="G69" s="66"/>
    </row>
    <row r="70" spans="1:7" ht="51">
      <c r="A70" s="35" t="s">
        <v>56</v>
      </c>
      <c r="B70" s="35" t="s">
        <v>57</v>
      </c>
      <c r="C70" s="35" t="s">
        <v>58</v>
      </c>
      <c r="D70" s="35" t="s">
        <v>59</v>
      </c>
      <c r="E70" s="36" t="s">
        <v>72</v>
      </c>
      <c r="F70" s="35" t="s">
        <v>61</v>
      </c>
      <c r="G70" s="151" t="s">
        <v>211</v>
      </c>
    </row>
    <row r="72" spans="1:7" ht="12.75">
      <c r="A72" s="37" t="s">
        <v>63</v>
      </c>
      <c r="B72" s="38">
        <v>23369004</v>
      </c>
      <c r="C72" s="38">
        <v>37632000</v>
      </c>
      <c r="D72" s="38">
        <f aca="true" t="shared" si="2" ref="D72:D77">C72-B72</f>
        <v>14262996</v>
      </c>
      <c r="E72" s="38">
        <f aca="true" t="shared" si="3" ref="E72:E77">D72+(D72*$A$51)</f>
        <v>19968194.4</v>
      </c>
      <c r="F72" s="39">
        <v>0</v>
      </c>
      <c r="G72" s="40">
        <f aca="true" t="shared" si="4" ref="G72:G77">E72*F72</f>
        <v>0</v>
      </c>
    </row>
    <row r="73" spans="1:7" ht="12.75">
      <c r="A73" s="37" t="s">
        <v>64</v>
      </c>
      <c r="B73" s="38">
        <v>23369004</v>
      </c>
      <c r="C73" s="38">
        <v>37632000</v>
      </c>
      <c r="D73" s="38">
        <f t="shared" si="2"/>
        <v>14262996</v>
      </c>
      <c r="E73" s="38">
        <f t="shared" si="3"/>
        <v>19968194.4</v>
      </c>
      <c r="F73" s="39">
        <v>7</v>
      </c>
      <c r="G73" s="152">
        <f t="shared" si="4"/>
        <v>139777360.79999998</v>
      </c>
    </row>
    <row r="74" spans="1:7" ht="12.75">
      <c r="A74" s="37" t="s">
        <v>65</v>
      </c>
      <c r="B74" s="38">
        <v>23369004</v>
      </c>
      <c r="C74" s="38">
        <v>37632000</v>
      </c>
      <c r="D74" s="38">
        <f t="shared" si="2"/>
        <v>14262996</v>
      </c>
      <c r="E74" s="38">
        <f t="shared" si="3"/>
        <v>19968194.4</v>
      </c>
      <c r="F74" s="39">
        <v>8</v>
      </c>
      <c r="G74" s="152">
        <f t="shared" si="4"/>
        <v>159745555.2</v>
      </c>
    </row>
    <row r="75" spans="1:7" ht="12.75">
      <c r="A75" s="37" t="s">
        <v>66</v>
      </c>
      <c r="B75" s="38">
        <v>23369004</v>
      </c>
      <c r="C75" s="38">
        <v>37632000</v>
      </c>
      <c r="D75" s="38">
        <f t="shared" si="2"/>
        <v>14262996</v>
      </c>
      <c r="E75" s="38">
        <f t="shared" si="3"/>
        <v>19968194.4</v>
      </c>
      <c r="F75" s="39">
        <v>11</v>
      </c>
      <c r="G75" s="152">
        <f t="shared" si="4"/>
        <v>219650138.39999998</v>
      </c>
    </row>
    <row r="76" spans="1:7" ht="12.75">
      <c r="A76" s="37" t="s">
        <v>67</v>
      </c>
      <c r="B76" s="38">
        <v>23369004</v>
      </c>
      <c r="C76" s="38">
        <v>37632000</v>
      </c>
      <c r="D76" s="38">
        <f t="shared" si="2"/>
        <v>14262996</v>
      </c>
      <c r="E76" s="38">
        <f t="shared" si="3"/>
        <v>19968194.4</v>
      </c>
      <c r="F76" s="39">
        <v>31</v>
      </c>
      <c r="G76" s="152">
        <f t="shared" si="4"/>
        <v>619014026.4</v>
      </c>
    </row>
    <row r="77" spans="1:7" ht="12.75">
      <c r="A77" s="74" t="s">
        <v>80</v>
      </c>
      <c r="B77" s="38">
        <v>23369004</v>
      </c>
      <c r="C77" s="38">
        <v>37632000</v>
      </c>
      <c r="D77" s="38">
        <f t="shared" si="2"/>
        <v>14262996</v>
      </c>
      <c r="E77" s="38">
        <f t="shared" si="3"/>
        <v>19968194.4</v>
      </c>
      <c r="F77" s="39">
        <v>5</v>
      </c>
      <c r="G77" s="152">
        <f t="shared" si="4"/>
        <v>99840972</v>
      </c>
    </row>
    <row r="78" spans="6:7" ht="12.75">
      <c r="F78" s="72" t="s">
        <v>27</v>
      </c>
      <c r="G78" s="73">
        <f>SUM(G72:G77)</f>
        <v>1238028052.8</v>
      </c>
    </row>
    <row r="79" spans="6:7" ht="12.75">
      <c r="F79" s="76"/>
      <c r="G79" s="66"/>
    </row>
    <row r="80" spans="6:7" ht="12.75">
      <c r="F80" s="76"/>
      <c r="G80" s="66"/>
    </row>
    <row r="82" spans="1:7" ht="23.25">
      <c r="A82" s="165" t="s">
        <v>74</v>
      </c>
      <c r="B82" s="165"/>
      <c r="C82" s="165"/>
      <c r="D82" s="165"/>
      <c r="E82" s="165"/>
      <c r="F82" s="165"/>
      <c r="G82" s="165"/>
    </row>
    <row r="84" spans="1:7" ht="15">
      <c r="A84" s="161" t="s">
        <v>54</v>
      </c>
      <c r="B84" s="161"/>
      <c r="C84" s="161"/>
      <c r="D84" s="161"/>
      <c r="E84" s="161"/>
      <c r="F84" s="161"/>
      <c r="G84" s="161"/>
    </row>
    <row r="85" spans="1:7" ht="15">
      <c r="A85" s="161" t="s">
        <v>83</v>
      </c>
      <c r="B85" s="161"/>
      <c r="C85" s="161"/>
      <c r="D85" s="161"/>
      <c r="E85" s="161"/>
      <c r="F85" s="161"/>
      <c r="G85" s="161"/>
    </row>
    <row r="86" spans="1:17" ht="15" customHeight="1">
      <c r="A86" s="161" t="s">
        <v>212</v>
      </c>
      <c r="B86" s="161"/>
      <c r="C86" s="161"/>
      <c r="D86" s="161"/>
      <c r="E86" s="161"/>
      <c r="F86" s="161"/>
      <c r="G86" s="161"/>
      <c r="K86" s="65"/>
      <c r="L86" s="65"/>
      <c r="M86" s="65"/>
      <c r="N86" s="65"/>
      <c r="O86" s="65"/>
      <c r="P86" s="65"/>
      <c r="Q86" s="65"/>
    </row>
    <row r="87" spans="1:17" ht="15" customHeight="1">
      <c r="A87" s="161" t="s">
        <v>213</v>
      </c>
      <c r="B87" s="161"/>
      <c r="C87" s="161"/>
      <c r="D87" s="161"/>
      <c r="E87" s="161"/>
      <c r="F87" s="161"/>
      <c r="G87" s="161"/>
      <c r="K87" s="65"/>
      <c r="L87" s="65"/>
      <c r="M87" s="65"/>
      <c r="N87" s="65"/>
      <c r="O87" s="65"/>
      <c r="P87" s="65"/>
      <c r="Q87" s="65"/>
    </row>
    <row r="89" spans="1:7" ht="63.75">
      <c r="A89" s="35" t="s">
        <v>56</v>
      </c>
      <c r="B89" s="35" t="s">
        <v>68</v>
      </c>
      <c r="C89" s="35" t="s">
        <v>58</v>
      </c>
      <c r="D89" s="35" t="s">
        <v>59</v>
      </c>
      <c r="E89" s="36" t="s">
        <v>60</v>
      </c>
      <c r="F89" s="35" t="s">
        <v>61</v>
      </c>
      <c r="G89" s="35" t="s">
        <v>62</v>
      </c>
    </row>
    <row r="91" spans="1:7" ht="25.5">
      <c r="A91" s="69" t="s">
        <v>81</v>
      </c>
      <c r="B91" s="38">
        <v>36000000</v>
      </c>
      <c r="C91" s="38">
        <v>37632000</v>
      </c>
      <c r="D91" s="38">
        <f>C91-B91</f>
        <v>1632000</v>
      </c>
      <c r="E91" s="38">
        <f>D91+(D91*$A$51)</f>
        <v>2284800</v>
      </c>
      <c r="F91" s="75">
        <v>4</v>
      </c>
      <c r="G91" s="38">
        <f>E91*F91</f>
        <v>9139200</v>
      </c>
    </row>
    <row r="92" spans="1:7" ht="12.75">
      <c r="A92" s="39" t="s">
        <v>82</v>
      </c>
      <c r="B92" s="38">
        <v>36000000</v>
      </c>
      <c r="C92" s="38">
        <v>37632000</v>
      </c>
      <c r="D92" s="38">
        <f>C92-B92</f>
        <v>1632000</v>
      </c>
      <c r="E92" s="38">
        <f>D92+(D92*$A$51)</f>
        <v>2284800</v>
      </c>
      <c r="F92" s="75">
        <v>8</v>
      </c>
      <c r="G92" s="38">
        <f>E92*F92</f>
        <v>18278400</v>
      </c>
    </row>
    <row r="93" spans="6:7" ht="12.75">
      <c r="F93" s="41" t="s">
        <v>27</v>
      </c>
      <c r="G93" s="42">
        <f>SUM(G91:G92)</f>
        <v>27417600</v>
      </c>
    </row>
    <row r="96" ht="12.75">
      <c r="A96" t="s">
        <v>77</v>
      </c>
    </row>
    <row r="97" spans="1:7" ht="23.25">
      <c r="A97" s="165" t="s">
        <v>74</v>
      </c>
      <c r="B97" s="165"/>
      <c r="C97" s="165"/>
      <c r="D97" s="165"/>
      <c r="E97" s="165"/>
      <c r="F97" s="165"/>
      <c r="G97" s="165"/>
    </row>
    <row r="99" spans="1:7" ht="15">
      <c r="A99" s="161" t="s">
        <v>69</v>
      </c>
      <c r="B99" s="161"/>
      <c r="C99" s="161"/>
      <c r="D99" s="161"/>
      <c r="E99" s="161"/>
      <c r="F99" s="161"/>
      <c r="G99" s="161"/>
    </row>
    <row r="100" spans="1:7" ht="15">
      <c r="A100" s="161" t="s">
        <v>55</v>
      </c>
      <c r="B100" s="161"/>
      <c r="C100" s="161"/>
      <c r="D100" s="161"/>
      <c r="E100" s="161"/>
      <c r="F100" s="161"/>
      <c r="G100" s="161"/>
    </row>
    <row r="101" spans="1:7" ht="15">
      <c r="A101" s="161" t="s">
        <v>238</v>
      </c>
      <c r="B101" s="161"/>
      <c r="C101" s="161"/>
      <c r="D101" s="161"/>
      <c r="E101" s="161"/>
      <c r="F101" s="161"/>
      <c r="G101" s="161"/>
    </row>
    <row r="104" spans="1:7" ht="38.25">
      <c r="A104" s="35" t="s">
        <v>56</v>
      </c>
      <c r="B104" s="35" t="s">
        <v>70</v>
      </c>
      <c r="C104" s="35" t="s">
        <v>71</v>
      </c>
      <c r="D104" s="35" t="s">
        <v>59</v>
      </c>
      <c r="E104" s="36" t="s">
        <v>72</v>
      </c>
      <c r="F104" s="35" t="s">
        <v>61</v>
      </c>
      <c r="G104" s="35" t="s">
        <v>215</v>
      </c>
    </row>
    <row r="106" spans="1:7" ht="12.75">
      <c r="A106" s="37" t="s">
        <v>63</v>
      </c>
      <c r="B106" s="2">
        <v>12715272</v>
      </c>
      <c r="C106" s="2">
        <v>13602564</v>
      </c>
      <c r="D106" s="2">
        <f aca="true" t="shared" si="5" ref="D106:D111">C106-B106</f>
        <v>887292</v>
      </c>
      <c r="E106" s="2">
        <f aca="true" t="shared" si="6" ref="E106:E111">D106+(D106*$A$51)</f>
        <v>1242208.8</v>
      </c>
      <c r="F106" s="39">
        <v>0</v>
      </c>
      <c r="G106" s="40">
        <f>E106*F106</f>
        <v>0</v>
      </c>
    </row>
    <row r="107" spans="1:7" ht="12.75">
      <c r="A107" s="37" t="s">
        <v>64</v>
      </c>
      <c r="B107" s="2">
        <v>12888420</v>
      </c>
      <c r="C107" s="2">
        <v>13602564</v>
      </c>
      <c r="D107" s="2">
        <f t="shared" si="5"/>
        <v>714144</v>
      </c>
      <c r="E107" s="2">
        <f t="shared" si="6"/>
        <v>999801.6000000001</v>
      </c>
      <c r="F107" s="39">
        <v>7</v>
      </c>
      <c r="G107" s="40">
        <f>(E107*F107)/12*10</f>
        <v>5832176.000000001</v>
      </c>
    </row>
    <row r="108" spans="1:7" ht="12.75">
      <c r="A108" s="37" t="s">
        <v>65</v>
      </c>
      <c r="B108" s="2">
        <v>12944940</v>
      </c>
      <c r="C108" s="2">
        <v>13602564</v>
      </c>
      <c r="D108" s="2">
        <f t="shared" si="5"/>
        <v>657624</v>
      </c>
      <c r="E108" s="2">
        <f t="shared" si="6"/>
        <v>920673.6000000001</v>
      </c>
      <c r="F108" s="39">
        <v>8</v>
      </c>
      <c r="G108" s="40">
        <f>(E108*F108)/12*10</f>
        <v>6137824</v>
      </c>
    </row>
    <row r="109" spans="1:7" ht="12.75">
      <c r="A109" s="37" t="s">
        <v>66</v>
      </c>
      <c r="B109" s="2">
        <v>13001472</v>
      </c>
      <c r="C109" s="2">
        <v>13602564</v>
      </c>
      <c r="D109" s="2">
        <f t="shared" si="5"/>
        <v>601092</v>
      </c>
      <c r="E109" s="2">
        <f t="shared" si="6"/>
        <v>841528.8</v>
      </c>
      <c r="F109" s="39">
        <v>11</v>
      </c>
      <c r="G109" s="40">
        <f>(E109*F109)/12*10</f>
        <v>7714014</v>
      </c>
    </row>
    <row r="110" spans="1:7" ht="12.75">
      <c r="A110" s="37" t="s">
        <v>67</v>
      </c>
      <c r="B110" s="2">
        <v>13057968</v>
      </c>
      <c r="C110" s="2">
        <v>13602564</v>
      </c>
      <c r="D110" s="2">
        <f t="shared" si="5"/>
        <v>544596</v>
      </c>
      <c r="E110" s="2">
        <f t="shared" si="6"/>
        <v>762434.4</v>
      </c>
      <c r="F110" s="39">
        <v>31</v>
      </c>
      <c r="G110" s="40">
        <f>(E110*F110)/12*10</f>
        <v>19696222</v>
      </c>
    </row>
    <row r="111" spans="1:7" ht="12.75">
      <c r="A111" s="74" t="s">
        <v>80</v>
      </c>
      <c r="B111" s="2">
        <v>13057968</v>
      </c>
      <c r="C111" s="2">
        <v>13602564</v>
      </c>
      <c r="D111" s="2">
        <f t="shared" si="5"/>
        <v>544596</v>
      </c>
      <c r="E111" s="2">
        <f t="shared" si="6"/>
        <v>762434.4</v>
      </c>
      <c r="F111" s="39">
        <v>5</v>
      </c>
      <c r="G111" s="40">
        <f>(E111*F111)/12*10</f>
        <v>3176810</v>
      </c>
    </row>
    <row r="112" spans="6:7" ht="12.75">
      <c r="F112" s="72" t="s">
        <v>27</v>
      </c>
      <c r="G112" s="73">
        <f>SUM(G106:G111)</f>
        <v>42557046</v>
      </c>
    </row>
    <row r="113" spans="1:7" ht="12.75">
      <c r="A113" t="s">
        <v>237</v>
      </c>
      <c r="F113" s="76"/>
      <c r="G113" s="66"/>
    </row>
    <row r="114" spans="6:7" ht="12.75">
      <c r="F114" s="76"/>
      <c r="G114" s="66"/>
    </row>
    <row r="115" spans="1:7" ht="12.75">
      <c r="A115" t="s">
        <v>214</v>
      </c>
      <c r="F115" s="76"/>
      <c r="G115" s="66"/>
    </row>
    <row r="116" spans="1:7" ht="23.25">
      <c r="A116" s="165" t="s">
        <v>74</v>
      </c>
      <c r="B116" s="165"/>
      <c r="C116" s="165"/>
      <c r="D116" s="165"/>
      <c r="E116" s="165"/>
      <c r="F116" s="165"/>
      <c r="G116" s="165"/>
    </row>
    <row r="117" spans="1:7" ht="14.25" customHeight="1">
      <c r="A117" s="65"/>
      <c r="B117" s="65"/>
      <c r="C117" s="65"/>
      <c r="D117" s="65"/>
      <c r="E117" s="65"/>
      <c r="F117" s="65"/>
      <c r="G117" s="65"/>
    </row>
    <row r="118" spans="1:7" ht="15">
      <c r="A118" s="161" t="s">
        <v>69</v>
      </c>
      <c r="B118" s="161"/>
      <c r="C118" s="161"/>
      <c r="D118" s="161"/>
      <c r="E118" s="161"/>
      <c r="F118" s="161"/>
      <c r="G118" s="161"/>
    </row>
    <row r="119" spans="1:7" ht="15">
      <c r="A119" s="161" t="s">
        <v>55</v>
      </c>
      <c r="B119" s="161"/>
      <c r="C119" s="161"/>
      <c r="D119" s="161"/>
      <c r="E119" s="161"/>
      <c r="F119" s="161"/>
      <c r="G119" s="161"/>
    </row>
    <row r="120" spans="1:7" ht="15">
      <c r="A120" s="161" t="s">
        <v>38</v>
      </c>
      <c r="B120" s="161"/>
      <c r="C120" s="161"/>
      <c r="D120" s="161"/>
      <c r="E120" s="161"/>
      <c r="F120" s="161"/>
      <c r="G120" s="161"/>
    </row>
    <row r="121" spans="6:7" ht="12.75">
      <c r="F121" s="76"/>
      <c r="G121" s="66"/>
    </row>
    <row r="122" spans="1:7" ht="38.25">
      <c r="A122" s="35" t="s">
        <v>56</v>
      </c>
      <c r="B122" s="35" t="s">
        <v>70</v>
      </c>
      <c r="C122" s="35" t="s">
        <v>71</v>
      </c>
      <c r="D122" s="35" t="s">
        <v>59</v>
      </c>
      <c r="E122" s="36" t="s">
        <v>72</v>
      </c>
      <c r="F122" s="35" t="s">
        <v>61</v>
      </c>
      <c r="G122" s="35" t="s">
        <v>62</v>
      </c>
    </row>
    <row r="124" spans="1:7" ht="12.75">
      <c r="A124" s="37" t="s">
        <v>63</v>
      </c>
      <c r="B124" s="2">
        <v>12715272</v>
      </c>
      <c r="C124" s="2">
        <v>13602564</v>
      </c>
      <c r="D124" s="2">
        <f aca="true" t="shared" si="7" ref="D124:D129">C124-B124</f>
        <v>887292</v>
      </c>
      <c r="E124" s="2">
        <f aca="true" t="shared" si="8" ref="E124:E129">D124+(D124*$A$51)</f>
        <v>1242208.8</v>
      </c>
      <c r="F124" s="39">
        <v>0</v>
      </c>
      <c r="G124" s="40">
        <f aca="true" t="shared" si="9" ref="G124:G129">E124*F124</f>
        <v>0</v>
      </c>
    </row>
    <row r="125" spans="1:7" ht="12.75">
      <c r="A125" s="37" t="s">
        <v>64</v>
      </c>
      <c r="B125" s="2">
        <v>12888420</v>
      </c>
      <c r="C125" s="2">
        <v>13602564</v>
      </c>
      <c r="D125" s="2">
        <f t="shared" si="7"/>
        <v>714144</v>
      </c>
      <c r="E125" s="2">
        <f t="shared" si="8"/>
        <v>999801.6000000001</v>
      </c>
      <c r="F125" s="39">
        <v>7</v>
      </c>
      <c r="G125" s="40">
        <f t="shared" si="9"/>
        <v>6998611.200000001</v>
      </c>
    </row>
    <row r="126" spans="1:7" ht="12.75">
      <c r="A126" s="37" t="s">
        <v>65</v>
      </c>
      <c r="B126" s="2">
        <v>12944940</v>
      </c>
      <c r="C126" s="2">
        <v>13602564</v>
      </c>
      <c r="D126" s="2">
        <f t="shared" si="7"/>
        <v>657624</v>
      </c>
      <c r="E126" s="2">
        <f t="shared" si="8"/>
        <v>920673.6000000001</v>
      </c>
      <c r="F126" s="39">
        <v>8</v>
      </c>
      <c r="G126" s="40">
        <f t="shared" si="9"/>
        <v>7365388.800000001</v>
      </c>
    </row>
    <row r="127" spans="1:7" ht="12.75">
      <c r="A127" s="37" t="s">
        <v>66</v>
      </c>
      <c r="B127" s="2">
        <v>13001472</v>
      </c>
      <c r="C127" s="2">
        <v>13602564</v>
      </c>
      <c r="D127" s="2">
        <f t="shared" si="7"/>
        <v>601092</v>
      </c>
      <c r="E127" s="2">
        <f t="shared" si="8"/>
        <v>841528.8</v>
      </c>
      <c r="F127" s="39">
        <v>11</v>
      </c>
      <c r="G127" s="40">
        <f t="shared" si="9"/>
        <v>9256816.8</v>
      </c>
    </row>
    <row r="128" spans="1:7" ht="12.75">
      <c r="A128" s="37" t="s">
        <v>67</v>
      </c>
      <c r="B128" s="2">
        <v>13057968</v>
      </c>
      <c r="C128" s="2">
        <v>13602564</v>
      </c>
      <c r="D128" s="2">
        <f t="shared" si="7"/>
        <v>544596</v>
      </c>
      <c r="E128" s="2">
        <f t="shared" si="8"/>
        <v>762434.4</v>
      </c>
      <c r="F128" s="39">
        <v>31</v>
      </c>
      <c r="G128" s="40">
        <f t="shared" si="9"/>
        <v>23635466.400000002</v>
      </c>
    </row>
    <row r="129" spans="1:7" ht="12.75">
      <c r="A129" s="74" t="s">
        <v>80</v>
      </c>
      <c r="B129" s="2">
        <v>13057968</v>
      </c>
      <c r="C129" s="2">
        <v>13602564</v>
      </c>
      <c r="D129" s="2">
        <f t="shared" si="7"/>
        <v>544596</v>
      </c>
      <c r="E129" s="2">
        <f t="shared" si="8"/>
        <v>762434.4</v>
      </c>
      <c r="F129" s="39">
        <v>5</v>
      </c>
      <c r="G129" s="40">
        <f t="shared" si="9"/>
        <v>3812172</v>
      </c>
    </row>
    <row r="130" spans="6:7" ht="12.75">
      <c r="F130" s="72" t="s">
        <v>27</v>
      </c>
      <c r="G130" s="73">
        <f>SUM(G124:G129)</f>
        <v>51068455.2</v>
      </c>
    </row>
    <row r="135" spans="1:7" ht="23.25">
      <c r="A135" s="165" t="s">
        <v>74</v>
      </c>
      <c r="B135" s="165"/>
      <c r="C135" s="165"/>
      <c r="D135" s="165"/>
      <c r="E135" s="165"/>
      <c r="F135" s="165"/>
      <c r="G135" s="165"/>
    </row>
    <row r="137" spans="1:7" ht="15">
      <c r="A137" s="161" t="s">
        <v>69</v>
      </c>
      <c r="B137" s="161"/>
      <c r="C137" s="161"/>
      <c r="D137" s="161"/>
      <c r="E137" s="161"/>
      <c r="F137" s="161"/>
      <c r="G137" s="161"/>
    </row>
    <row r="138" spans="1:7" ht="15">
      <c r="A138" s="161" t="s">
        <v>83</v>
      </c>
      <c r="B138" s="161"/>
      <c r="C138" s="161"/>
      <c r="D138" s="161"/>
      <c r="E138" s="161"/>
      <c r="F138" s="161"/>
      <c r="G138" s="161"/>
    </row>
    <row r="139" spans="1:7" ht="15">
      <c r="A139" s="161" t="s">
        <v>35</v>
      </c>
      <c r="B139" s="161"/>
      <c r="C139" s="161"/>
      <c r="D139" s="161"/>
      <c r="E139" s="161"/>
      <c r="F139" s="161"/>
      <c r="G139" s="161"/>
    </row>
    <row r="140" spans="1:7" ht="15">
      <c r="A140" s="161" t="s">
        <v>37</v>
      </c>
      <c r="B140" s="161"/>
      <c r="C140" s="161"/>
      <c r="D140" s="161"/>
      <c r="E140" s="161"/>
      <c r="F140" s="161"/>
      <c r="G140" s="161"/>
    </row>
    <row r="141" spans="1:7" ht="15">
      <c r="A141" s="161" t="s">
        <v>38</v>
      </c>
      <c r="B141" s="161"/>
      <c r="C141" s="161"/>
      <c r="D141" s="161"/>
      <c r="E141" s="161"/>
      <c r="F141" s="161"/>
      <c r="G141" s="161"/>
    </row>
    <row r="143" spans="1:7" ht="51">
      <c r="A143" s="35" t="s">
        <v>56</v>
      </c>
      <c r="B143" s="35" t="s">
        <v>73</v>
      </c>
      <c r="C143" s="35" t="s">
        <v>71</v>
      </c>
      <c r="D143" s="35" t="s">
        <v>59</v>
      </c>
      <c r="E143" s="36" t="s">
        <v>72</v>
      </c>
      <c r="F143" s="35" t="s">
        <v>61</v>
      </c>
      <c r="G143" s="35" t="s">
        <v>62</v>
      </c>
    </row>
    <row r="145" spans="1:7" ht="25.5">
      <c r="A145" s="69" t="s">
        <v>81</v>
      </c>
      <c r="B145" s="2">
        <v>13311972</v>
      </c>
      <c r="C145" s="2">
        <v>13602564</v>
      </c>
      <c r="D145" s="38">
        <f>C145-B145</f>
        <v>290592</v>
      </c>
      <c r="E145" s="38">
        <f>D145+(D145*$A$51)</f>
        <v>406828.8</v>
      </c>
      <c r="F145" s="38">
        <v>4</v>
      </c>
      <c r="G145" s="38">
        <f>E145*F145</f>
        <v>1627315.2</v>
      </c>
    </row>
    <row r="146" spans="1:7" ht="12.75">
      <c r="A146" s="39" t="s">
        <v>82</v>
      </c>
      <c r="B146" s="2">
        <v>13311972</v>
      </c>
      <c r="C146" s="2">
        <v>13602564</v>
      </c>
      <c r="D146" s="38">
        <f>C146-B146</f>
        <v>290592</v>
      </c>
      <c r="E146" s="38">
        <f>D146+(D146*$A$51)</f>
        <v>406828.8</v>
      </c>
      <c r="F146" s="75">
        <v>8</v>
      </c>
      <c r="G146" s="38">
        <f>E146*F146</f>
        <v>3254630.4</v>
      </c>
    </row>
    <row r="147" spans="6:7" ht="12.75">
      <c r="F147" s="41" t="s">
        <v>27</v>
      </c>
      <c r="G147" s="42">
        <f>SUM(G145:G146)</f>
        <v>4881945.6</v>
      </c>
    </row>
  </sheetData>
  <mergeCells count="39">
    <mergeCell ref="A28:F28"/>
    <mergeCell ref="A29:F29"/>
    <mergeCell ref="A31:F31"/>
    <mergeCell ref="A30:F30"/>
    <mergeCell ref="A16:F16"/>
    <mergeCell ref="A17:F17"/>
    <mergeCell ref="A18:F18"/>
    <mergeCell ref="A19:F19"/>
    <mergeCell ref="A4:F4"/>
    <mergeCell ref="A5:F5"/>
    <mergeCell ref="A6:F6"/>
    <mergeCell ref="A2:F2"/>
    <mergeCell ref="A118:G118"/>
    <mergeCell ref="A119:G119"/>
    <mergeCell ref="A120:G120"/>
    <mergeCell ref="A45:G45"/>
    <mergeCell ref="A97:G97"/>
    <mergeCell ref="A47:G47"/>
    <mergeCell ref="A49:G49"/>
    <mergeCell ref="A48:G48"/>
    <mergeCell ref="A64:G64"/>
    <mergeCell ref="A66:G66"/>
    <mergeCell ref="A68:G68"/>
    <mergeCell ref="A67:G67"/>
    <mergeCell ref="A82:G82"/>
    <mergeCell ref="A85:G85"/>
    <mergeCell ref="A84:G84"/>
    <mergeCell ref="A86:G86"/>
    <mergeCell ref="A87:G87"/>
    <mergeCell ref="A116:G116"/>
    <mergeCell ref="A99:G99"/>
    <mergeCell ref="A101:G101"/>
    <mergeCell ref="A100:G100"/>
    <mergeCell ref="A135:G135"/>
    <mergeCell ref="A140:G140"/>
    <mergeCell ref="A141:G141"/>
    <mergeCell ref="A137:G137"/>
    <mergeCell ref="A139:G139"/>
    <mergeCell ref="A138:G1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workbookViewId="0" topLeftCell="B34">
      <selection activeCell="D56" sqref="D56"/>
    </sheetView>
  </sheetViews>
  <sheetFormatPr defaultColWidth="9.140625" defaultRowHeight="12.75"/>
  <cols>
    <col min="1" max="1" width="11.57421875" style="0" customWidth="1"/>
    <col min="2" max="2" width="3.140625" style="0" customWidth="1"/>
    <col min="3" max="3" width="45.00390625" style="0" bestFit="1" customWidth="1"/>
    <col min="4" max="4" width="15.140625" style="92" customWidth="1"/>
    <col min="5" max="5" width="14.7109375" style="92" customWidth="1"/>
    <col min="10" max="10" width="22.7109375" style="0" customWidth="1"/>
    <col min="11" max="11" width="11.28125" style="92" bestFit="1" customWidth="1"/>
    <col min="12" max="12" width="11.28125" style="0" bestFit="1" customWidth="1"/>
  </cols>
  <sheetData>
    <row r="1" spans="1:13" ht="16.5">
      <c r="A1" s="168" t="s">
        <v>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6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13" ht="15.75">
      <c r="B3" s="166" t="s">
        <v>55</v>
      </c>
      <c r="C3" s="166"/>
      <c r="D3" s="166"/>
      <c r="E3" s="104"/>
      <c r="J3" s="167" t="s">
        <v>168</v>
      </c>
      <c r="K3" s="167"/>
      <c r="L3" s="167"/>
      <c r="M3" s="167"/>
    </row>
    <row r="4" spans="4:5" ht="12.75">
      <c r="D4" s="103"/>
      <c r="E4" s="103"/>
    </row>
    <row r="5" spans="1:4" ht="14.25">
      <c r="A5" s="97" t="s">
        <v>163</v>
      </c>
      <c r="C5" s="39" t="s">
        <v>96</v>
      </c>
      <c r="D5" s="38">
        <v>42270007</v>
      </c>
    </row>
    <row r="6" spans="2:4" ht="14.25">
      <c r="B6">
        <v>1</v>
      </c>
      <c r="C6" s="39" t="s">
        <v>164</v>
      </c>
      <c r="D6" s="38">
        <f>D5</f>
        <v>42270007</v>
      </c>
    </row>
    <row r="7" ht="13.5" thickBot="1">
      <c r="D7" s="71"/>
    </row>
    <row r="8" spans="1:11" ht="12.75">
      <c r="A8" s="67"/>
      <c r="C8" s="39" t="s">
        <v>98</v>
      </c>
      <c r="D8" s="38">
        <v>27959344</v>
      </c>
      <c r="J8" s="110"/>
      <c r="K8" s="111">
        <v>7520492</v>
      </c>
    </row>
    <row r="9" spans="1:12" ht="12.75">
      <c r="A9" s="99"/>
      <c r="C9" s="39" t="s">
        <v>99</v>
      </c>
      <c r="D9" s="38">
        <v>30706497</v>
      </c>
      <c r="J9" s="112" t="s">
        <v>169</v>
      </c>
      <c r="K9" s="113">
        <v>3809700</v>
      </c>
      <c r="L9" s="109">
        <f>SUM(K8:K10)/3</f>
        <v>4520873.333333333</v>
      </c>
    </row>
    <row r="10" spans="1:11" ht="13.5" thickBot="1">
      <c r="A10" s="99"/>
      <c r="C10" s="39" t="s">
        <v>100</v>
      </c>
      <c r="D10" s="38">
        <v>6488634</v>
      </c>
      <c r="J10" s="114"/>
      <c r="K10" s="115">
        <v>2232428</v>
      </c>
    </row>
    <row r="11" spans="1:11" ht="12.75">
      <c r="A11" s="99"/>
      <c r="C11" s="39" t="s">
        <v>101</v>
      </c>
      <c r="D11" s="38">
        <v>24149449</v>
      </c>
      <c r="J11" s="110"/>
      <c r="K11" s="111">
        <v>3259730</v>
      </c>
    </row>
    <row r="12" spans="1:12" ht="12.75">
      <c r="A12" s="99"/>
      <c r="C12" s="39" t="s">
        <v>102</v>
      </c>
      <c r="D12" s="38">
        <v>23215963</v>
      </c>
      <c r="J12" s="112" t="s">
        <v>170</v>
      </c>
      <c r="K12" s="113">
        <v>6277133</v>
      </c>
      <c r="L12" s="109">
        <f>SUM(K11:K13)/3</f>
        <v>8092349</v>
      </c>
    </row>
    <row r="13" spans="1:11" ht="13.5" thickBot="1">
      <c r="A13" s="99"/>
      <c r="C13" s="39" t="s">
        <v>103</v>
      </c>
      <c r="D13" s="38">
        <v>17494659</v>
      </c>
      <c r="J13" s="114"/>
      <c r="K13" s="115">
        <v>14740184</v>
      </c>
    </row>
    <row r="14" spans="1:11" ht="12.75">
      <c r="A14" s="99"/>
      <c r="C14" s="39" t="s">
        <v>104</v>
      </c>
      <c r="D14" s="116">
        <v>21815249</v>
      </c>
      <c r="J14" s="110"/>
      <c r="K14" s="111">
        <v>18182501</v>
      </c>
    </row>
    <row r="15" spans="1:12" ht="12.75">
      <c r="A15" s="99"/>
      <c r="C15" s="39" t="s">
        <v>105</v>
      </c>
      <c r="D15" s="38">
        <v>7110266</v>
      </c>
      <c r="J15" s="112" t="s">
        <v>171</v>
      </c>
      <c r="K15" s="113">
        <v>29265207</v>
      </c>
      <c r="L15" s="109">
        <f>SUM(K14:K16)/3</f>
        <v>19490608.333333332</v>
      </c>
    </row>
    <row r="16" spans="1:11" ht="13.5" thickBot="1">
      <c r="A16" s="99"/>
      <c r="C16" s="39" t="s">
        <v>106</v>
      </c>
      <c r="D16" s="38">
        <v>5705407</v>
      </c>
      <c r="J16" s="114"/>
      <c r="K16" s="115">
        <v>11024117</v>
      </c>
    </row>
    <row r="17" spans="1:11" ht="12.75">
      <c r="A17" s="99"/>
      <c r="C17" s="39" t="s">
        <v>107</v>
      </c>
      <c r="D17" s="38">
        <v>14240535</v>
      </c>
      <c r="J17" s="110"/>
      <c r="K17" s="111">
        <v>11500000</v>
      </c>
    </row>
    <row r="18" spans="1:12" ht="12.75">
      <c r="A18" s="99"/>
      <c r="C18" s="39" t="s">
        <v>108</v>
      </c>
      <c r="D18" s="38">
        <v>12631282</v>
      </c>
      <c r="J18" s="112" t="s">
        <v>172</v>
      </c>
      <c r="K18" s="113">
        <v>2422000</v>
      </c>
      <c r="L18" s="109">
        <f>SUM(K17:K19)/3</f>
        <v>6481877.666666667</v>
      </c>
    </row>
    <row r="19" spans="1:11" ht="13.5" thickBot="1">
      <c r="A19" s="99"/>
      <c r="C19" s="39" t="s">
        <v>109</v>
      </c>
      <c r="D19" s="38">
        <v>14914108</v>
      </c>
      <c r="J19" s="114"/>
      <c r="K19" s="115">
        <v>5523633</v>
      </c>
    </row>
    <row r="20" spans="1:11" ht="12.75">
      <c r="A20" s="99"/>
      <c r="C20" s="39" t="s">
        <v>110</v>
      </c>
      <c r="D20" s="38">
        <v>14904135</v>
      </c>
      <c r="J20" s="110"/>
      <c r="K20" s="111">
        <v>5184068</v>
      </c>
    </row>
    <row r="21" spans="1:12" ht="12.75">
      <c r="A21" s="99"/>
      <c r="C21" s="39" t="s">
        <v>111</v>
      </c>
      <c r="D21" s="38">
        <v>8565413</v>
      </c>
      <c r="J21" s="112" t="s">
        <v>173</v>
      </c>
      <c r="K21" s="113">
        <v>11185222</v>
      </c>
      <c r="L21" s="109">
        <f>SUM(K20:K22)/3</f>
        <v>9108090</v>
      </c>
    </row>
    <row r="22" spans="1:11" ht="15" thickBot="1">
      <c r="A22" s="97" t="s">
        <v>162</v>
      </c>
      <c r="C22" s="39" t="s">
        <v>112</v>
      </c>
      <c r="D22" s="38">
        <v>4960486</v>
      </c>
      <c r="J22" s="114"/>
      <c r="K22" s="115">
        <v>10954980</v>
      </c>
    </row>
    <row r="23" spans="1:11" ht="12.75">
      <c r="A23" s="99"/>
      <c r="C23" s="39" t="s">
        <v>113</v>
      </c>
      <c r="D23" s="38">
        <v>20920275</v>
      </c>
      <c r="J23" s="110"/>
      <c r="K23" s="111">
        <v>2987960</v>
      </c>
    </row>
    <row r="24" spans="1:12" ht="12.75">
      <c r="A24" s="99"/>
      <c r="C24" s="39" t="s">
        <v>114</v>
      </c>
      <c r="D24" s="38">
        <v>12326068</v>
      </c>
      <c r="J24" s="112" t="s">
        <v>176</v>
      </c>
      <c r="K24" s="113"/>
      <c r="L24" s="108">
        <f>SUM(K23:K25)/3</f>
        <v>995986.6666666666</v>
      </c>
    </row>
    <row r="25" spans="1:11" ht="13.5" thickBot="1">
      <c r="A25" s="99"/>
      <c r="C25" s="39" t="s">
        <v>115</v>
      </c>
      <c r="D25" s="38">
        <v>15208425</v>
      </c>
      <c r="J25" s="114"/>
      <c r="K25" s="115"/>
    </row>
    <row r="26" spans="1:11" ht="12.75">
      <c r="A26" s="99"/>
      <c r="C26" s="39" t="s">
        <v>116</v>
      </c>
      <c r="D26" s="38">
        <v>6632072</v>
      </c>
      <c r="J26" s="110"/>
      <c r="K26" s="111">
        <v>5932723</v>
      </c>
    </row>
    <row r="27" spans="1:12" ht="12.75">
      <c r="A27" s="99"/>
      <c r="C27" s="39" t="s">
        <v>117</v>
      </c>
      <c r="D27" s="38">
        <v>11828025</v>
      </c>
      <c r="J27" s="112" t="s">
        <v>174</v>
      </c>
      <c r="K27" s="113">
        <v>11501329</v>
      </c>
      <c r="L27" s="109">
        <f>SUM(K26:K28)/3</f>
        <v>9873283</v>
      </c>
    </row>
    <row r="28" spans="1:11" ht="13.5" thickBot="1">
      <c r="A28" s="99"/>
      <c r="C28" s="39" t="s">
        <v>118</v>
      </c>
      <c r="D28" s="38">
        <v>14011089</v>
      </c>
      <c r="J28" s="114"/>
      <c r="K28" s="115">
        <v>12185797</v>
      </c>
    </row>
    <row r="29" spans="1:11" ht="12.75">
      <c r="A29" s="99"/>
      <c r="C29" s="39" t="s">
        <v>119</v>
      </c>
      <c r="D29" s="137">
        <v>21377148</v>
      </c>
      <c r="J29" s="110"/>
      <c r="K29" s="111">
        <v>3415622</v>
      </c>
    </row>
    <row r="30" spans="1:12" ht="12.75">
      <c r="A30" s="99"/>
      <c r="C30" s="39" t="s">
        <v>120</v>
      </c>
      <c r="D30" s="38">
        <v>8514871</v>
      </c>
      <c r="J30" s="112" t="s">
        <v>175</v>
      </c>
      <c r="K30" s="113">
        <v>1116469</v>
      </c>
      <c r="L30" s="109">
        <f>SUM(K29:K31)/3</f>
        <v>3047975.6666666665</v>
      </c>
    </row>
    <row r="31" spans="1:11" ht="13.5" thickBot="1">
      <c r="A31" s="99"/>
      <c r="C31" s="39" t="s">
        <v>121</v>
      </c>
      <c r="D31" s="38">
        <v>11520915</v>
      </c>
      <c r="E31" s="150"/>
      <c r="J31" s="114"/>
      <c r="K31" s="115">
        <v>4611836</v>
      </c>
    </row>
    <row r="32" spans="1:4" ht="12.75">
      <c r="A32" s="99"/>
      <c r="C32" s="39" t="s">
        <v>122</v>
      </c>
      <c r="D32" s="38">
        <v>3273862</v>
      </c>
    </row>
    <row r="33" spans="1:4" ht="12.75">
      <c r="A33" s="99"/>
      <c r="C33" s="39" t="s">
        <v>123</v>
      </c>
      <c r="D33" s="38">
        <v>4460588</v>
      </c>
    </row>
    <row r="34" spans="1:4" ht="12.75">
      <c r="A34" s="99"/>
      <c r="C34" s="39" t="s">
        <v>124</v>
      </c>
      <c r="D34" s="38">
        <v>14297405</v>
      </c>
    </row>
    <row r="35" spans="1:11" ht="12.75">
      <c r="A35" s="99"/>
      <c r="C35" s="39" t="s">
        <v>125</v>
      </c>
      <c r="D35" s="38">
        <v>7244817</v>
      </c>
      <c r="J35" s="39" t="s">
        <v>169</v>
      </c>
      <c r="K35" s="38">
        <v>4520873</v>
      </c>
    </row>
    <row r="36" spans="1:11" ht="12.75">
      <c r="A36" s="99"/>
      <c r="C36" s="39" t="s">
        <v>126</v>
      </c>
      <c r="D36" s="38">
        <v>12603755</v>
      </c>
      <c r="J36" s="39" t="s">
        <v>170</v>
      </c>
      <c r="K36" s="38">
        <v>8092349</v>
      </c>
    </row>
    <row r="37" spans="1:11" ht="12.75">
      <c r="A37" s="99"/>
      <c r="C37" s="39" t="s">
        <v>127</v>
      </c>
      <c r="D37" s="38">
        <v>4227933</v>
      </c>
      <c r="J37" s="39" t="s">
        <v>171</v>
      </c>
      <c r="K37" s="38">
        <v>19490608</v>
      </c>
    </row>
    <row r="38" spans="1:11" ht="14.25">
      <c r="A38" s="98"/>
      <c r="B38">
        <v>30</v>
      </c>
      <c r="C38" s="39" t="s">
        <v>161</v>
      </c>
      <c r="D38" s="38">
        <f>SUM(D8:D37)</f>
        <v>403308675</v>
      </c>
      <c r="E38" s="105">
        <f>D38/B38</f>
        <v>13443622.5</v>
      </c>
      <c r="F38" s="101" t="s">
        <v>166</v>
      </c>
      <c r="G38" s="102"/>
      <c r="J38" s="39" t="s">
        <v>172</v>
      </c>
      <c r="K38" s="38">
        <v>6481878</v>
      </c>
    </row>
    <row r="39" spans="10:11" ht="12.75">
      <c r="J39" s="39" t="s">
        <v>173</v>
      </c>
      <c r="K39" s="38">
        <v>9108090</v>
      </c>
    </row>
    <row r="40" spans="1:11" ht="12.75">
      <c r="A40" s="67"/>
      <c r="C40" s="39" t="s">
        <v>128</v>
      </c>
      <c r="D40" s="38">
        <v>12353013</v>
      </c>
      <c r="J40" s="39" t="s">
        <v>176</v>
      </c>
      <c r="K40" s="38"/>
    </row>
    <row r="41" spans="1:11" ht="12.75">
      <c r="A41" s="99"/>
      <c r="C41" s="39" t="s">
        <v>129</v>
      </c>
      <c r="D41" s="38">
        <v>10265503</v>
      </c>
      <c r="J41" s="39" t="s">
        <v>174</v>
      </c>
      <c r="K41" s="38">
        <v>9873283</v>
      </c>
    </row>
    <row r="42" spans="1:11" ht="12.75">
      <c r="A42" s="99"/>
      <c r="C42" s="39" t="s">
        <v>130</v>
      </c>
      <c r="D42" s="38">
        <v>11851158</v>
      </c>
      <c r="J42" s="39" t="s">
        <v>175</v>
      </c>
      <c r="K42" s="38">
        <v>3047976</v>
      </c>
    </row>
    <row r="43" spans="1:13" ht="12.75">
      <c r="A43" s="99"/>
      <c r="C43" s="39" t="s">
        <v>131</v>
      </c>
      <c r="D43" s="38">
        <v>10760106</v>
      </c>
      <c r="J43" s="39">
        <v>7</v>
      </c>
      <c r="K43" s="38">
        <f>SUM(K35:K42)</f>
        <v>60615057</v>
      </c>
      <c r="L43" s="106">
        <f>K43/7</f>
        <v>8659293.857142856</v>
      </c>
      <c r="M43" s="102" t="s">
        <v>165</v>
      </c>
    </row>
    <row r="44" spans="1:4" ht="12.75">
      <c r="A44" s="99"/>
      <c r="C44" s="39" t="s">
        <v>132</v>
      </c>
      <c r="D44" s="38">
        <v>5952373</v>
      </c>
    </row>
    <row r="45" spans="1:4" ht="12.75">
      <c r="A45" s="99"/>
      <c r="C45" s="39" t="s">
        <v>133</v>
      </c>
      <c r="D45" s="38">
        <v>8547391</v>
      </c>
    </row>
    <row r="46" spans="1:4" ht="12.75">
      <c r="A46" s="99"/>
      <c r="C46" s="39" t="s">
        <v>134</v>
      </c>
      <c r="D46" s="38">
        <v>5772531</v>
      </c>
    </row>
    <row r="47" spans="1:4" ht="12.75">
      <c r="A47" s="99"/>
      <c r="C47" s="39" t="s">
        <v>135</v>
      </c>
      <c r="D47" s="38">
        <v>4904021</v>
      </c>
    </row>
    <row r="48" spans="1:4" ht="12.75">
      <c r="A48" s="99"/>
      <c r="C48" s="39" t="s">
        <v>136</v>
      </c>
      <c r="D48" s="38">
        <v>5024696</v>
      </c>
    </row>
    <row r="49" spans="1:4" ht="12.75">
      <c r="A49" s="99"/>
      <c r="C49" s="39" t="s">
        <v>137</v>
      </c>
      <c r="D49" s="38">
        <v>8500770</v>
      </c>
    </row>
    <row r="50" spans="1:4" ht="12.75">
      <c r="A50" s="99"/>
      <c r="C50" s="39" t="s">
        <v>138</v>
      </c>
      <c r="D50" s="38">
        <v>5134482</v>
      </c>
    </row>
    <row r="51" spans="1:4" ht="12.75">
      <c r="A51" s="99"/>
      <c r="C51" s="39" t="s">
        <v>139</v>
      </c>
      <c r="D51" s="38">
        <v>2891003</v>
      </c>
    </row>
    <row r="52" spans="1:4" ht="12.75">
      <c r="A52" s="99"/>
      <c r="C52" s="39" t="s">
        <v>140</v>
      </c>
      <c r="D52" s="38">
        <v>3170423</v>
      </c>
    </row>
    <row r="53" spans="1:4" ht="12.75">
      <c r="A53" s="99"/>
      <c r="C53" s="39" t="s">
        <v>141</v>
      </c>
      <c r="D53" s="38">
        <v>6127220</v>
      </c>
    </row>
    <row r="54" spans="1:4" ht="12.75">
      <c r="A54" s="99"/>
      <c r="C54" s="39" t="s">
        <v>142</v>
      </c>
      <c r="D54" s="38">
        <v>5959035</v>
      </c>
    </row>
    <row r="55" spans="1:4" ht="14.25">
      <c r="A55" s="100" t="s">
        <v>160</v>
      </c>
      <c r="C55" s="39" t="s">
        <v>143</v>
      </c>
      <c r="D55" s="38">
        <v>4575974</v>
      </c>
    </row>
    <row r="56" spans="1:4" ht="12.75">
      <c r="A56" s="99"/>
      <c r="C56" s="39" t="s">
        <v>144</v>
      </c>
      <c r="D56" s="38"/>
    </row>
    <row r="57" spans="1:4" ht="12.75">
      <c r="A57" s="99"/>
      <c r="C57" s="39" t="s">
        <v>145</v>
      </c>
      <c r="D57" s="38">
        <v>2015145</v>
      </c>
    </row>
    <row r="58" spans="1:4" ht="12.75">
      <c r="A58" s="99"/>
      <c r="C58" s="39" t="s">
        <v>146</v>
      </c>
      <c r="D58" s="38">
        <v>7716447</v>
      </c>
    </row>
    <row r="59" spans="1:4" ht="12.75">
      <c r="A59" s="99"/>
      <c r="C59" s="39" t="s">
        <v>147</v>
      </c>
      <c r="D59" s="38">
        <v>2438912</v>
      </c>
    </row>
    <row r="60" spans="1:4" ht="12.75">
      <c r="A60" s="99"/>
      <c r="C60" s="39" t="s">
        <v>148</v>
      </c>
      <c r="D60" s="38">
        <v>3189055</v>
      </c>
    </row>
    <row r="61" spans="1:4" ht="12.75">
      <c r="A61" s="99"/>
      <c r="C61" s="39" t="s">
        <v>149</v>
      </c>
      <c r="D61" s="38">
        <v>4982880</v>
      </c>
    </row>
    <row r="62" spans="1:4" ht="12.75">
      <c r="A62" s="99"/>
      <c r="C62" s="39" t="s">
        <v>150</v>
      </c>
      <c r="D62" s="38">
        <v>4060215</v>
      </c>
    </row>
    <row r="63" spans="1:4" ht="12.75">
      <c r="A63" s="99"/>
      <c r="C63" s="39" t="s">
        <v>151</v>
      </c>
      <c r="D63" s="38">
        <v>2208351</v>
      </c>
    </row>
    <row r="64" spans="1:4" ht="12.75">
      <c r="A64" s="99"/>
      <c r="C64" s="39" t="s">
        <v>152</v>
      </c>
      <c r="D64" s="38">
        <v>2319785</v>
      </c>
    </row>
    <row r="65" spans="1:4" ht="12.75">
      <c r="A65" s="99"/>
      <c r="C65" s="39" t="s">
        <v>153</v>
      </c>
      <c r="D65" s="38">
        <v>4659818</v>
      </c>
    </row>
    <row r="66" spans="1:4" ht="12.75">
      <c r="A66" s="99"/>
      <c r="C66" s="39" t="s">
        <v>154</v>
      </c>
      <c r="D66" s="38">
        <v>1817385</v>
      </c>
    </row>
    <row r="67" spans="1:4" ht="12.75">
      <c r="A67" s="99"/>
      <c r="C67" s="39" t="s">
        <v>155</v>
      </c>
      <c r="D67" s="38">
        <v>2835338</v>
      </c>
    </row>
    <row r="68" spans="1:4" ht="12.75">
      <c r="A68" s="99"/>
      <c r="C68" s="39" t="s">
        <v>156</v>
      </c>
      <c r="D68" s="38">
        <v>4884975</v>
      </c>
    </row>
    <row r="69" spans="1:4" ht="12.75">
      <c r="A69" s="99"/>
      <c r="C69" s="39" t="s">
        <v>157</v>
      </c>
      <c r="D69" s="38">
        <v>2699010</v>
      </c>
    </row>
    <row r="70" spans="1:4" ht="12.75">
      <c r="A70" s="99"/>
      <c r="C70" s="39" t="s">
        <v>158</v>
      </c>
      <c r="D70" s="38">
        <v>168230</v>
      </c>
    </row>
    <row r="71" spans="1:7" ht="14.25">
      <c r="A71" s="98"/>
      <c r="B71">
        <v>30</v>
      </c>
      <c r="C71" s="39" t="s">
        <v>159</v>
      </c>
      <c r="D71" s="38">
        <f>SUM(D40:D70)</f>
        <v>157785245</v>
      </c>
      <c r="E71" s="105">
        <f>D71/B71</f>
        <v>5259508.166666667</v>
      </c>
      <c r="F71" s="101" t="s">
        <v>167</v>
      </c>
      <c r="G71" s="102"/>
    </row>
    <row r="72" ht="12.75">
      <c r="B72">
        <v>31</v>
      </c>
    </row>
  </sheetData>
  <mergeCells count="3">
    <mergeCell ref="B3:D3"/>
    <mergeCell ref="J3:M3"/>
    <mergeCell ref="A1:M1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B2">
      <selection activeCell="B20" sqref="B20:K55"/>
    </sheetView>
  </sheetViews>
  <sheetFormatPr defaultColWidth="9.140625" defaultRowHeight="12.75"/>
  <cols>
    <col min="1" max="1" width="16.421875" style="0" bestFit="1" customWidth="1"/>
    <col min="2" max="2" width="13.140625" style="0" customWidth="1"/>
    <col min="3" max="3" width="9.421875" style="0" customWidth="1"/>
    <col min="4" max="7" width="18.7109375" style="0" customWidth="1"/>
    <col min="8" max="8" width="13.8515625" style="0" bestFit="1" customWidth="1"/>
    <col min="9" max="9" width="18.7109375" style="0" customWidth="1"/>
    <col min="10" max="10" width="16.00390625" style="0" customWidth="1"/>
    <col min="11" max="11" width="14.421875" style="0" customWidth="1"/>
  </cols>
  <sheetData>
    <row r="1" ht="12.75">
      <c r="G1" s="16">
        <v>0.4</v>
      </c>
    </row>
    <row r="3" ht="12.75">
      <c r="C3" t="s">
        <v>216</v>
      </c>
    </row>
    <row r="4" spans="3:11" ht="23.25">
      <c r="C4" s="165" t="s">
        <v>74</v>
      </c>
      <c r="D4" s="165"/>
      <c r="E4" s="165"/>
      <c r="F4" s="165"/>
      <c r="G4" s="165"/>
      <c r="H4" s="165"/>
      <c r="I4" s="165"/>
      <c r="J4" s="165"/>
      <c r="K4" s="165"/>
    </row>
    <row r="6" spans="3:11" ht="15">
      <c r="C6" s="161" t="s">
        <v>84</v>
      </c>
      <c r="D6" s="161"/>
      <c r="E6" s="161"/>
      <c r="F6" s="161"/>
      <c r="G6" s="161"/>
      <c r="H6" s="161"/>
      <c r="I6" s="161"/>
      <c r="J6" s="161"/>
      <c r="K6" s="161"/>
    </row>
    <row r="7" spans="3:11" ht="15">
      <c r="C7" s="169" t="s">
        <v>55</v>
      </c>
      <c r="D7" s="169"/>
      <c r="E7" s="169"/>
      <c r="F7" s="169"/>
      <c r="G7" s="169"/>
      <c r="H7" s="169"/>
      <c r="I7" s="169"/>
      <c r="J7" s="169"/>
      <c r="K7" s="169"/>
    </row>
    <row r="8" spans="3:11" ht="15">
      <c r="C8" s="169" t="s">
        <v>238</v>
      </c>
      <c r="D8" s="169"/>
      <c r="E8" s="169"/>
      <c r="F8" s="169"/>
      <c r="G8" s="169"/>
      <c r="H8" s="169"/>
      <c r="I8" s="169"/>
      <c r="J8" s="169"/>
      <c r="K8" s="169"/>
    </row>
    <row r="9" spans="3:7" ht="12.75">
      <c r="C9" s="76"/>
      <c r="D9" s="76"/>
      <c r="E9" s="76"/>
      <c r="F9" s="76"/>
      <c r="G9" s="76"/>
    </row>
    <row r="10" spans="3:7" ht="12.75">
      <c r="C10" s="77"/>
      <c r="D10" s="77"/>
      <c r="E10" s="78"/>
      <c r="F10" s="77"/>
      <c r="G10" s="77"/>
    </row>
    <row r="11" spans="1:11" ht="67.5">
      <c r="A11" s="141" t="s">
        <v>184</v>
      </c>
      <c r="B11" s="96"/>
      <c r="C11" s="35" t="s">
        <v>85</v>
      </c>
      <c r="D11" s="120" t="s">
        <v>86</v>
      </c>
      <c r="E11" s="35" t="s">
        <v>87</v>
      </c>
      <c r="F11" s="35" t="s">
        <v>59</v>
      </c>
      <c r="G11" s="35" t="s">
        <v>88</v>
      </c>
      <c r="H11" s="35" t="s">
        <v>89</v>
      </c>
      <c r="I11" s="119" t="s">
        <v>241</v>
      </c>
      <c r="J11" s="132" t="s">
        <v>192</v>
      </c>
      <c r="K11" s="151" t="s">
        <v>239</v>
      </c>
    </row>
    <row r="12" spans="1:11" ht="12.75">
      <c r="A12" s="142" t="s">
        <v>185</v>
      </c>
      <c r="B12" s="140"/>
      <c r="C12" s="118">
        <v>1</v>
      </c>
      <c r="D12" s="138">
        <v>32999993</v>
      </c>
      <c r="E12" s="80">
        <v>82000000</v>
      </c>
      <c r="F12" s="80">
        <f>E12-D12</f>
        <v>49000007</v>
      </c>
      <c r="G12" s="80">
        <f>F12+(F12*$G$1)</f>
        <v>68600009.8</v>
      </c>
      <c r="H12" s="40">
        <f>G12*C12</f>
        <v>68600009.8</v>
      </c>
      <c r="I12" s="38">
        <v>42270007</v>
      </c>
      <c r="J12" s="38">
        <f>I12*C12</f>
        <v>42270007</v>
      </c>
      <c r="K12" s="156">
        <f>(H12-J12)/12*9</f>
        <v>19747502.099999998</v>
      </c>
    </row>
    <row r="13" spans="1:11" ht="12.75">
      <c r="A13" s="142" t="s">
        <v>186</v>
      </c>
      <c r="B13" s="140"/>
      <c r="C13" s="69">
        <v>30</v>
      </c>
      <c r="D13" s="27">
        <v>17651793.103448275</v>
      </c>
      <c r="E13" s="80">
        <v>48600000</v>
      </c>
      <c r="F13" s="80">
        <f>E13-D13</f>
        <v>30948206.896551725</v>
      </c>
      <c r="G13" s="80">
        <f>F13+(F13*$G$1)</f>
        <v>43327489.655172415</v>
      </c>
      <c r="H13" s="40">
        <f>G13*C13</f>
        <v>1299824689.6551723</v>
      </c>
      <c r="I13" s="38">
        <v>13443623</v>
      </c>
      <c r="J13" s="38">
        <f>I13*C13</f>
        <v>403308690</v>
      </c>
      <c r="K13" s="156">
        <f>(H13-J13)/12*9</f>
        <v>672386999.7413793</v>
      </c>
    </row>
    <row r="14" spans="1:11" ht="12.75">
      <c r="A14" s="142" t="s">
        <v>187</v>
      </c>
      <c r="B14" s="140"/>
      <c r="C14" s="69">
        <v>31</v>
      </c>
      <c r="D14" s="27">
        <v>17651793.103448275</v>
      </c>
      <c r="E14" s="80">
        <v>33900000</v>
      </c>
      <c r="F14" s="80">
        <f>E14-D14</f>
        <v>16248206.896551725</v>
      </c>
      <c r="G14" s="80">
        <f>F14+(F14*$G$1)</f>
        <v>22747489.655172415</v>
      </c>
      <c r="H14" s="40">
        <f>G14*C14</f>
        <v>705172179.3103448</v>
      </c>
      <c r="I14" s="38">
        <v>5259508</v>
      </c>
      <c r="J14" s="38">
        <f>I14*C14</f>
        <v>163044748</v>
      </c>
      <c r="K14" s="156">
        <f>(H14-J14)/12*9</f>
        <v>406595573.4827586</v>
      </c>
    </row>
    <row r="15" spans="3:11" ht="12.75">
      <c r="C15" s="79"/>
      <c r="D15" s="76"/>
      <c r="E15" s="76"/>
      <c r="F15" s="76"/>
      <c r="G15" s="76"/>
      <c r="J15" s="72" t="s">
        <v>27</v>
      </c>
      <c r="K15" s="88">
        <f>SUM(K12:K14)</f>
        <v>1098730075.324138</v>
      </c>
    </row>
    <row r="16" spans="3:7" ht="12.75">
      <c r="C16" t="s">
        <v>237</v>
      </c>
      <c r="D16" s="76"/>
      <c r="E16" s="76"/>
      <c r="F16" s="76"/>
      <c r="G16" s="66"/>
    </row>
    <row r="17" spans="3:7" ht="12.75">
      <c r="C17" t="s">
        <v>242</v>
      </c>
      <c r="D17" s="76"/>
      <c r="E17" s="76"/>
      <c r="F17" s="76"/>
      <c r="G17" s="66"/>
    </row>
    <row r="18" spans="4:7" ht="12.75">
      <c r="D18" s="76"/>
      <c r="E18" s="76"/>
      <c r="F18" s="76"/>
      <c r="G18" s="66"/>
    </row>
    <row r="19" spans="3:7" ht="12.75">
      <c r="C19" s="76"/>
      <c r="D19" s="76"/>
      <c r="E19" s="76"/>
      <c r="F19" s="76"/>
      <c r="G19" s="66"/>
    </row>
    <row r="20" spans="3:7" ht="12.75">
      <c r="C20" s="76" t="s">
        <v>217</v>
      </c>
      <c r="D20" s="76"/>
      <c r="E20" s="76"/>
      <c r="F20" s="76"/>
      <c r="G20" s="66"/>
    </row>
    <row r="21" spans="3:11" ht="23.25">
      <c r="C21" s="165" t="s">
        <v>74</v>
      </c>
      <c r="D21" s="165"/>
      <c r="E21" s="165"/>
      <c r="F21" s="165"/>
      <c r="G21" s="165"/>
      <c r="H21" s="165"/>
      <c r="I21" s="165"/>
      <c r="J21" s="165"/>
      <c r="K21" s="165"/>
    </row>
    <row r="22" spans="3:7" ht="12.75">
      <c r="C22" s="76"/>
      <c r="D22" s="76"/>
      <c r="E22" s="76"/>
      <c r="F22" s="76"/>
      <c r="G22" s="66"/>
    </row>
    <row r="23" spans="3:11" ht="15">
      <c r="C23" s="161" t="s">
        <v>84</v>
      </c>
      <c r="D23" s="161"/>
      <c r="E23" s="161"/>
      <c r="F23" s="161"/>
      <c r="G23" s="161"/>
      <c r="H23" s="161"/>
      <c r="I23" s="161"/>
      <c r="J23" s="161"/>
      <c r="K23" s="161"/>
    </row>
    <row r="24" spans="3:11" ht="15">
      <c r="C24" s="169" t="s">
        <v>55</v>
      </c>
      <c r="D24" s="169"/>
      <c r="E24" s="169"/>
      <c r="F24" s="169"/>
      <c r="G24" s="169"/>
      <c r="H24" s="169"/>
      <c r="I24" s="169"/>
      <c r="J24" s="169"/>
      <c r="K24" s="169"/>
    </row>
    <row r="25" spans="3:11" ht="15">
      <c r="C25" s="169" t="s">
        <v>38</v>
      </c>
      <c r="D25" s="169"/>
      <c r="E25" s="169"/>
      <c r="F25" s="169"/>
      <c r="G25" s="169"/>
      <c r="H25" s="169"/>
      <c r="I25" s="169"/>
      <c r="J25" s="169"/>
      <c r="K25" s="169"/>
    </row>
    <row r="26" spans="3:7" ht="12.75">
      <c r="C26" s="76"/>
      <c r="D26" s="76"/>
      <c r="E26" s="76"/>
      <c r="F26" s="76"/>
      <c r="G26" s="66"/>
    </row>
    <row r="27" spans="3:11" ht="67.5">
      <c r="C27" s="35" t="s">
        <v>85</v>
      </c>
      <c r="D27" s="120" t="s">
        <v>86</v>
      </c>
      <c r="E27" s="35" t="s">
        <v>87</v>
      </c>
      <c r="F27" s="35" t="s">
        <v>59</v>
      </c>
      <c r="G27" s="35" t="s">
        <v>88</v>
      </c>
      <c r="H27" s="35" t="s">
        <v>89</v>
      </c>
      <c r="I27" s="119" t="s">
        <v>240</v>
      </c>
      <c r="J27" s="132" t="s">
        <v>192</v>
      </c>
      <c r="K27" s="35" t="s">
        <v>90</v>
      </c>
    </row>
    <row r="28" spans="3:11" ht="12.75">
      <c r="C28" s="118">
        <v>1</v>
      </c>
      <c r="D28" s="138">
        <v>32999993</v>
      </c>
      <c r="E28" s="80">
        <v>82000000</v>
      </c>
      <c r="F28" s="80">
        <f>E28-D28</f>
        <v>49000007</v>
      </c>
      <c r="G28" s="80">
        <f>F28+(F28*$G$1)</f>
        <v>68600009.8</v>
      </c>
      <c r="H28" s="40">
        <f>G28*C28</f>
        <v>68600009.8</v>
      </c>
      <c r="I28" s="38">
        <v>42270007</v>
      </c>
      <c r="J28" s="38">
        <f>I28*C28</f>
        <v>42270007</v>
      </c>
      <c r="K28" s="40">
        <f>H28-J28</f>
        <v>26330002.799999997</v>
      </c>
    </row>
    <row r="29" spans="3:11" ht="12.75">
      <c r="C29" s="69">
        <v>30</v>
      </c>
      <c r="D29" s="27">
        <v>17651793.103448275</v>
      </c>
      <c r="E29" s="80">
        <v>48600000</v>
      </c>
      <c r="F29" s="80">
        <f>E29-D29</f>
        <v>30948206.896551725</v>
      </c>
      <c r="G29" s="80">
        <f>F29+(F29*$G$1)</f>
        <v>43327489.655172415</v>
      </c>
      <c r="H29" s="40">
        <f>G29*C29</f>
        <v>1299824689.6551723</v>
      </c>
      <c r="I29" s="38">
        <v>13443623</v>
      </c>
      <c r="J29" s="38">
        <f>I29*C29</f>
        <v>403308690</v>
      </c>
      <c r="K29" s="40">
        <f>H29-J29</f>
        <v>896515999.6551723</v>
      </c>
    </row>
    <row r="30" spans="3:11" ht="12.75">
      <c r="C30" s="69">
        <v>31</v>
      </c>
      <c r="D30" s="27">
        <v>17651793.103448275</v>
      </c>
      <c r="E30" s="80">
        <v>33900000</v>
      </c>
      <c r="F30" s="80">
        <f>E30-D30</f>
        <v>16248206.896551725</v>
      </c>
      <c r="G30" s="80">
        <f>F30+(F30*$G$1)</f>
        <v>22747489.655172415</v>
      </c>
      <c r="H30" s="40">
        <f>G30*C30</f>
        <v>705172179.3103448</v>
      </c>
      <c r="I30" s="38">
        <v>5259508</v>
      </c>
      <c r="J30" s="38">
        <f>I30*C30</f>
        <v>163044748</v>
      </c>
      <c r="K30" s="40">
        <f>H30-J30</f>
        <v>542127431.3103448</v>
      </c>
    </row>
    <row r="31" spans="3:11" ht="12.75">
      <c r="C31" s="79"/>
      <c r="D31" s="76"/>
      <c r="E31" s="76"/>
      <c r="F31" s="76"/>
      <c r="G31" s="76"/>
      <c r="J31" s="72" t="s">
        <v>27</v>
      </c>
      <c r="K31" s="88">
        <f>SUM(K28:K30)</f>
        <v>1464973433.7655172</v>
      </c>
    </row>
    <row r="32" spans="3:7" ht="12.75">
      <c r="C32" s="76"/>
      <c r="D32" s="76"/>
      <c r="E32" s="76"/>
      <c r="F32" s="76"/>
      <c r="G32" s="66"/>
    </row>
    <row r="33" spans="3:7" ht="12.75">
      <c r="C33" s="76"/>
      <c r="D33" s="76"/>
      <c r="E33" s="76"/>
      <c r="F33" s="76"/>
      <c r="G33" s="66"/>
    </row>
    <row r="34" spans="3:7" ht="12.75">
      <c r="C34" s="76"/>
      <c r="D34" s="76"/>
      <c r="E34" s="76"/>
      <c r="F34" s="76"/>
      <c r="G34" s="76"/>
    </row>
    <row r="35" spans="3:7" ht="12.75">
      <c r="C35" s="76"/>
      <c r="D35" s="76"/>
      <c r="E35" s="76"/>
      <c r="F35" s="76"/>
      <c r="G35" s="76"/>
    </row>
    <row r="36" spans="3:11" ht="23.25">
      <c r="C36" s="165" t="s">
        <v>74</v>
      </c>
      <c r="D36" s="165"/>
      <c r="E36" s="165"/>
      <c r="F36" s="165"/>
      <c r="G36" s="165"/>
      <c r="H36" s="165"/>
      <c r="I36" s="165"/>
      <c r="J36" s="165"/>
      <c r="K36" s="165"/>
    </row>
    <row r="38" spans="3:11" ht="15">
      <c r="C38" s="161" t="s">
        <v>84</v>
      </c>
      <c r="D38" s="161"/>
      <c r="E38" s="161"/>
      <c r="F38" s="161"/>
      <c r="G38" s="161"/>
      <c r="H38" s="161"/>
      <c r="I38" s="161"/>
      <c r="J38" s="161"/>
      <c r="K38" s="161"/>
    </row>
    <row r="39" spans="3:11" ht="15">
      <c r="C39" s="161" t="s">
        <v>168</v>
      </c>
      <c r="D39" s="161"/>
      <c r="E39" s="161"/>
      <c r="F39" s="161"/>
      <c r="G39" s="161"/>
      <c r="H39" s="161"/>
      <c r="I39" s="161"/>
      <c r="J39" s="161"/>
      <c r="K39" s="161"/>
    </row>
    <row r="40" spans="3:11" ht="15">
      <c r="C40" s="161" t="s">
        <v>35</v>
      </c>
      <c r="D40" s="161"/>
      <c r="E40" s="161"/>
      <c r="F40" s="161"/>
      <c r="G40" s="161"/>
      <c r="H40" s="161"/>
      <c r="I40" s="161"/>
      <c r="J40" s="161"/>
      <c r="K40" s="161"/>
    </row>
    <row r="41" spans="3:11" ht="15">
      <c r="C41" s="161" t="s">
        <v>37</v>
      </c>
      <c r="D41" s="161"/>
      <c r="E41" s="161"/>
      <c r="F41" s="161"/>
      <c r="G41" s="161"/>
      <c r="H41" s="161"/>
      <c r="I41" s="161"/>
      <c r="J41" s="161"/>
      <c r="K41" s="161"/>
    </row>
    <row r="42" spans="3:11" ht="15">
      <c r="C42" s="161" t="s">
        <v>38</v>
      </c>
      <c r="D42" s="161"/>
      <c r="E42" s="161"/>
      <c r="F42" s="161"/>
      <c r="G42" s="161"/>
      <c r="H42" s="161"/>
      <c r="I42" s="161"/>
      <c r="J42" s="161"/>
      <c r="K42" s="161"/>
    </row>
    <row r="44" spans="1:11" ht="67.5">
      <c r="A44" s="141" t="s">
        <v>188</v>
      </c>
      <c r="B44" s="84"/>
      <c r="C44" s="35" t="s">
        <v>85</v>
      </c>
      <c r="D44" s="120" t="s">
        <v>86</v>
      </c>
      <c r="E44" s="35" t="s">
        <v>87</v>
      </c>
      <c r="F44" s="35" t="s">
        <v>59</v>
      </c>
      <c r="G44" s="35" t="s">
        <v>88</v>
      </c>
      <c r="H44" s="35" t="s">
        <v>89</v>
      </c>
      <c r="I44" s="119" t="s">
        <v>240</v>
      </c>
      <c r="J44" s="132" t="s">
        <v>192</v>
      </c>
      <c r="K44" s="35" t="s">
        <v>90</v>
      </c>
    </row>
    <row r="45" spans="1:11" ht="12.75">
      <c r="A45" s="41" t="s">
        <v>177</v>
      </c>
      <c r="B45" s="37" t="s">
        <v>177</v>
      </c>
      <c r="C45" s="35">
        <v>1</v>
      </c>
      <c r="D45" s="122">
        <v>28470000</v>
      </c>
      <c r="E45" s="123">
        <v>48600000</v>
      </c>
      <c r="F45" s="121">
        <f aca="true" t="shared" si="0" ref="F45:F51">E45-D45</f>
        <v>20130000</v>
      </c>
      <c r="G45" s="121">
        <f aca="true" t="shared" si="1" ref="G45:G51">F45+(F45*$G$1)</f>
        <v>28182000</v>
      </c>
      <c r="H45" s="126">
        <f aca="true" t="shared" si="2" ref="H45:H51">G45*C45</f>
        <v>28182000</v>
      </c>
      <c r="I45" s="123">
        <v>8659294</v>
      </c>
      <c r="J45" s="123">
        <f>I45*C45</f>
        <v>8659294</v>
      </c>
      <c r="K45" s="75">
        <f>H45-J45</f>
        <v>19522706</v>
      </c>
    </row>
    <row r="46" spans="1:11" ht="12.75">
      <c r="A46" s="41" t="s">
        <v>189</v>
      </c>
      <c r="B46" s="37" t="s">
        <v>179</v>
      </c>
      <c r="C46" s="35">
        <v>1</v>
      </c>
      <c r="D46" s="122">
        <v>41500000</v>
      </c>
      <c r="E46" s="123">
        <v>48600000</v>
      </c>
      <c r="F46" s="121">
        <f t="shared" si="0"/>
        <v>7100000</v>
      </c>
      <c r="G46" s="121">
        <f t="shared" si="1"/>
        <v>9940000</v>
      </c>
      <c r="H46" s="126">
        <f t="shared" si="2"/>
        <v>9940000</v>
      </c>
      <c r="I46" s="123">
        <v>8659294</v>
      </c>
      <c r="J46" s="123">
        <f aca="true" t="shared" si="3" ref="J46:J52">I46*C46</f>
        <v>8659294</v>
      </c>
      <c r="K46" s="75">
        <f aca="true" t="shared" si="4" ref="K46:K52">H46-J46</f>
        <v>1280706</v>
      </c>
    </row>
    <row r="47" spans="1:11" ht="12.75">
      <c r="A47" s="41" t="s">
        <v>190</v>
      </c>
      <c r="B47" s="37" t="s">
        <v>180</v>
      </c>
      <c r="C47" s="35">
        <v>1</v>
      </c>
      <c r="D47" s="122">
        <v>26000000</v>
      </c>
      <c r="E47" s="123">
        <v>48600000</v>
      </c>
      <c r="F47" s="121">
        <f t="shared" si="0"/>
        <v>22600000</v>
      </c>
      <c r="G47" s="121">
        <f t="shared" si="1"/>
        <v>31640000</v>
      </c>
      <c r="H47" s="126">
        <f t="shared" si="2"/>
        <v>31640000</v>
      </c>
      <c r="I47" s="123">
        <v>8659294</v>
      </c>
      <c r="J47" s="123">
        <f t="shared" si="3"/>
        <v>8659294</v>
      </c>
      <c r="K47" s="75">
        <f t="shared" si="4"/>
        <v>22980706</v>
      </c>
    </row>
    <row r="48" spans="1:11" ht="12.75">
      <c r="A48" s="41" t="s">
        <v>172</v>
      </c>
      <c r="B48" s="37" t="s">
        <v>181</v>
      </c>
      <c r="C48" s="35">
        <v>1</v>
      </c>
      <c r="D48" s="122">
        <v>26975000</v>
      </c>
      <c r="E48" s="123">
        <v>48600000</v>
      </c>
      <c r="F48" s="121">
        <f t="shared" si="0"/>
        <v>21625000</v>
      </c>
      <c r="G48" s="121">
        <f t="shared" si="1"/>
        <v>30275000</v>
      </c>
      <c r="H48" s="126">
        <f t="shared" si="2"/>
        <v>30275000</v>
      </c>
      <c r="I48" s="123">
        <v>8659294</v>
      </c>
      <c r="J48" s="123">
        <f t="shared" si="3"/>
        <v>8659294</v>
      </c>
      <c r="K48" s="75">
        <f t="shared" si="4"/>
        <v>21615706</v>
      </c>
    </row>
    <row r="49" spans="1:11" ht="12.75">
      <c r="A49" s="41" t="s">
        <v>173</v>
      </c>
      <c r="B49" s="37" t="s">
        <v>182</v>
      </c>
      <c r="C49" s="35">
        <v>1</v>
      </c>
      <c r="D49" s="122">
        <v>41500000</v>
      </c>
      <c r="E49" s="123">
        <v>48600000</v>
      </c>
      <c r="F49" s="121">
        <f t="shared" si="0"/>
        <v>7100000</v>
      </c>
      <c r="G49" s="121">
        <f t="shared" si="1"/>
        <v>9940000</v>
      </c>
      <c r="H49" s="126">
        <f t="shared" si="2"/>
        <v>9940000</v>
      </c>
      <c r="I49" s="123">
        <v>8659294</v>
      </c>
      <c r="J49" s="123">
        <f t="shared" si="3"/>
        <v>8659294</v>
      </c>
      <c r="K49" s="75">
        <f t="shared" si="4"/>
        <v>1280706</v>
      </c>
    </row>
    <row r="50" spans="1:11" ht="12.75">
      <c r="A50" s="41" t="s">
        <v>178</v>
      </c>
      <c r="B50" s="37" t="s">
        <v>178</v>
      </c>
      <c r="C50" s="35">
        <v>1</v>
      </c>
      <c r="D50" s="157">
        <v>38307692</v>
      </c>
      <c r="E50" s="123">
        <v>48600000</v>
      </c>
      <c r="F50" s="121">
        <f t="shared" si="0"/>
        <v>10292308</v>
      </c>
      <c r="G50" s="121">
        <f t="shared" si="1"/>
        <v>14409231.2</v>
      </c>
      <c r="H50" s="126">
        <f t="shared" si="2"/>
        <v>14409231.2</v>
      </c>
      <c r="I50" s="123">
        <v>8659294</v>
      </c>
      <c r="J50" s="123">
        <f t="shared" si="3"/>
        <v>8659294</v>
      </c>
      <c r="K50" s="75">
        <f t="shared" si="4"/>
        <v>5749937.199999999</v>
      </c>
    </row>
    <row r="51" spans="1:11" ht="12.75">
      <c r="A51" s="41" t="s">
        <v>174</v>
      </c>
      <c r="B51" s="37" t="s">
        <v>183</v>
      </c>
      <c r="C51" s="35">
        <v>1</v>
      </c>
      <c r="D51" s="122">
        <v>38307692</v>
      </c>
      <c r="E51" s="123">
        <v>48600000</v>
      </c>
      <c r="F51" s="121">
        <f t="shared" si="0"/>
        <v>10292308</v>
      </c>
      <c r="G51" s="121">
        <f t="shared" si="1"/>
        <v>14409231.2</v>
      </c>
      <c r="H51" s="126">
        <f t="shared" si="2"/>
        <v>14409231.2</v>
      </c>
      <c r="I51" s="123">
        <v>8659294</v>
      </c>
      <c r="J51" s="123">
        <f t="shared" si="3"/>
        <v>8659294</v>
      </c>
      <c r="K51" s="75">
        <f t="shared" si="4"/>
        <v>5749937.199999999</v>
      </c>
    </row>
    <row r="52" spans="1:11" ht="12.75">
      <c r="A52" s="41" t="s">
        <v>175</v>
      </c>
      <c r="B52" s="37" t="s">
        <v>175</v>
      </c>
      <c r="C52" s="37">
        <v>1</v>
      </c>
      <c r="D52" s="125">
        <v>38307692</v>
      </c>
      <c r="E52" s="123">
        <v>48600000</v>
      </c>
      <c r="F52" s="121">
        <f>E52-D52</f>
        <v>10292308</v>
      </c>
      <c r="G52" s="121">
        <f>F52+(F52*$G$1)</f>
        <v>14409231.2</v>
      </c>
      <c r="H52" s="126">
        <f>G52*C52</f>
        <v>14409231.2</v>
      </c>
      <c r="I52" s="123">
        <v>8659294</v>
      </c>
      <c r="J52" s="123">
        <f t="shared" si="3"/>
        <v>8659294</v>
      </c>
      <c r="K52" s="75">
        <f t="shared" si="4"/>
        <v>5749937.199999999</v>
      </c>
    </row>
    <row r="53" spans="3:11" ht="12.75">
      <c r="C53" s="79"/>
      <c r="D53" s="3"/>
      <c r="E53" s="93"/>
      <c r="F53" s="93"/>
      <c r="G53" s="93"/>
      <c r="J53" s="41" t="s">
        <v>27</v>
      </c>
      <c r="K53" s="83">
        <f>SUM(K45:K52)</f>
        <v>83930341.60000001</v>
      </c>
    </row>
    <row r="55" ht="12.75">
      <c r="B55" t="s">
        <v>243</v>
      </c>
    </row>
    <row r="58" spans="3:11" ht="12.75">
      <c r="C58" s="170" t="s">
        <v>84</v>
      </c>
      <c r="D58" s="170"/>
      <c r="E58" s="170"/>
      <c r="F58" s="170"/>
      <c r="G58" s="170"/>
      <c r="H58" s="170"/>
      <c r="I58" s="170"/>
      <c r="J58" s="170"/>
      <c r="K58" s="170"/>
    </row>
    <row r="60" spans="3:11" ht="12.75">
      <c r="C60" s="170" t="s">
        <v>191</v>
      </c>
      <c r="D60" s="170"/>
      <c r="E60" s="170"/>
      <c r="F60" s="170"/>
      <c r="G60" s="170"/>
      <c r="H60" s="170"/>
      <c r="I60" s="170"/>
      <c r="J60" s="170"/>
      <c r="K60" s="170"/>
    </row>
    <row r="63" spans="1:11" ht="38.25">
      <c r="A63" s="84" t="s">
        <v>188</v>
      </c>
      <c r="B63" s="84"/>
      <c r="C63" s="35" t="s">
        <v>85</v>
      </c>
      <c r="D63" s="120" t="s">
        <v>86</v>
      </c>
      <c r="E63" s="35" t="s">
        <v>87</v>
      </c>
      <c r="F63" s="35" t="s">
        <v>59</v>
      </c>
      <c r="G63" s="35" t="s">
        <v>88</v>
      </c>
      <c r="H63" s="35" t="s">
        <v>89</v>
      </c>
      <c r="I63" s="129"/>
      <c r="J63" s="129"/>
      <c r="K63" s="77"/>
    </row>
    <row r="64" spans="1:11" ht="12.75">
      <c r="A64" s="39"/>
      <c r="B64" s="39" t="s">
        <v>172</v>
      </c>
      <c r="C64" s="35">
        <v>1</v>
      </c>
      <c r="D64" s="122">
        <v>11000000</v>
      </c>
      <c r="E64" s="123"/>
      <c r="F64" s="121">
        <f>E64-D64</f>
        <v>-11000000</v>
      </c>
      <c r="G64" s="121">
        <f>F64+(F64*$G$1)</f>
        <v>-15400000</v>
      </c>
      <c r="H64" s="126">
        <f>G64*C64</f>
        <v>-15400000</v>
      </c>
      <c r="I64" s="143" t="s">
        <v>206</v>
      </c>
      <c r="J64" s="130"/>
      <c r="K64" s="131"/>
    </row>
    <row r="65" spans="1:11" ht="12.75">
      <c r="A65" s="39"/>
      <c r="B65" s="39" t="s">
        <v>190</v>
      </c>
      <c r="C65" s="35">
        <v>1</v>
      </c>
      <c r="E65" s="123"/>
      <c r="F65" s="121">
        <f>E65-D65</f>
        <v>0</v>
      </c>
      <c r="G65" s="121">
        <f>F65+(F65*$G$1)</f>
        <v>0</v>
      </c>
      <c r="H65" s="126">
        <f>G65*C65</f>
        <v>0</v>
      </c>
      <c r="I65" s="143" t="s">
        <v>206</v>
      </c>
      <c r="J65" s="130"/>
      <c r="K65" s="131"/>
    </row>
    <row r="66" spans="1:11" ht="12.75">
      <c r="A66" s="39"/>
      <c r="B66" s="39" t="s">
        <v>174</v>
      </c>
      <c r="C66" s="35">
        <v>1</v>
      </c>
      <c r="D66" s="122"/>
      <c r="E66" s="123"/>
      <c r="F66" s="121">
        <f>E66-D66</f>
        <v>0</v>
      </c>
      <c r="G66" s="121">
        <f>F66+(F66*$G$1)</f>
        <v>0</v>
      </c>
      <c r="H66" s="126">
        <f>G66*C66</f>
        <v>0</v>
      </c>
      <c r="I66" s="130"/>
      <c r="J66" s="130"/>
      <c r="K66" s="131"/>
    </row>
    <row r="67" spans="1:11" ht="12.75">
      <c r="A67" s="39"/>
      <c r="B67" s="39" t="s">
        <v>173</v>
      </c>
      <c r="C67" s="37">
        <v>1</v>
      </c>
      <c r="D67" s="125"/>
      <c r="E67" s="121"/>
      <c r="F67" s="121">
        <f>E67-D67</f>
        <v>0</v>
      </c>
      <c r="G67" s="121">
        <f>F67+(F67*$G$1)</f>
        <v>0</v>
      </c>
      <c r="H67" s="126">
        <f>G67*C67</f>
        <v>0</v>
      </c>
      <c r="I67" s="131"/>
      <c r="J67" s="131"/>
      <c r="K67" s="131"/>
    </row>
    <row r="68" spans="3:8" ht="12.75">
      <c r="C68" s="79"/>
      <c r="D68" s="3"/>
      <c r="E68" s="93"/>
      <c r="F68" s="93"/>
      <c r="G68" s="41" t="s">
        <v>27</v>
      </c>
      <c r="H68" s="43">
        <f>SUM(K67:K67)</f>
        <v>0</v>
      </c>
    </row>
  </sheetData>
  <mergeCells count="16">
    <mergeCell ref="C58:K58"/>
    <mergeCell ref="C60:K60"/>
    <mergeCell ref="C40:K40"/>
    <mergeCell ref="C4:K4"/>
    <mergeCell ref="C6:K6"/>
    <mergeCell ref="C8:K8"/>
    <mergeCell ref="C38:K38"/>
    <mergeCell ref="C7:K7"/>
    <mergeCell ref="C39:K39"/>
    <mergeCell ref="C36:K36"/>
    <mergeCell ref="C41:K41"/>
    <mergeCell ref="C42:K42"/>
    <mergeCell ref="C21:K21"/>
    <mergeCell ref="C23:K23"/>
    <mergeCell ref="C24:K24"/>
    <mergeCell ref="C25:K25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51"/>
  <sheetViews>
    <sheetView workbookViewId="0" topLeftCell="A10">
      <selection activeCell="A45" sqref="A45"/>
    </sheetView>
  </sheetViews>
  <sheetFormatPr defaultColWidth="9.140625" defaultRowHeight="12.75"/>
  <cols>
    <col min="1" max="1" width="13.421875" style="0" customWidth="1"/>
    <col min="2" max="2" width="15.421875" style="0" customWidth="1"/>
    <col min="3" max="4" width="18.7109375" style="0" customWidth="1"/>
  </cols>
  <sheetData>
    <row r="6" spans="2:4" ht="23.25">
      <c r="B6" s="81" t="s">
        <v>74</v>
      </c>
      <c r="C6" s="65"/>
      <c r="D6" s="65"/>
    </row>
    <row r="8" spans="2:4" ht="12.75">
      <c r="B8" s="70" t="s">
        <v>91</v>
      </c>
      <c r="C8" s="68"/>
      <c r="D8" s="68"/>
    </row>
    <row r="10" spans="2:4" ht="12.75">
      <c r="B10" s="82" t="s">
        <v>55</v>
      </c>
      <c r="C10" s="82"/>
      <c r="D10" s="82"/>
    </row>
    <row r="11" spans="2:4" ht="12.75">
      <c r="B11" s="76"/>
      <c r="C11" s="76"/>
      <c r="D11" s="76"/>
    </row>
    <row r="12" spans="2:4" ht="12.75" hidden="1">
      <c r="B12" s="77"/>
      <c r="C12" s="77"/>
      <c r="D12" s="78"/>
    </row>
    <row r="13" spans="1:4" ht="38.25">
      <c r="A13" s="35" t="s">
        <v>85</v>
      </c>
      <c r="B13" s="84" t="s">
        <v>56</v>
      </c>
      <c r="C13" s="35" t="s">
        <v>86</v>
      </c>
      <c r="D13" s="35" t="s">
        <v>89</v>
      </c>
    </row>
    <row r="14" spans="1:4" ht="12.75">
      <c r="A14" s="39">
        <v>0</v>
      </c>
      <c r="B14" s="37" t="s">
        <v>63</v>
      </c>
      <c r="C14" s="2">
        <v>9888000</v>
      </c>
      <c r="D14" s="80">
        <f>C14*A14</f>
        <v>0</v>
      </c>
    </row>
    <row r="15" spans="1:4" ht="12.75">
      <c r="A15" s="39">
        <v>7</v>
      </c>
      <c r="B15" s="37" t="s">
        <v>64</v>
      </c>
      <c r="C15" s="2">
        <v>12972000</v>
      </c>
      <c r="D15" s="80">
        <f>C15*A15</f>
        <v>90804000</v>
      </c>
    </row>
    <row r="16" spans="1:4" ht="12.75">
      <c r="A16" s="39">
        <v>8</v>
      </c>
      <c r="B16" s="37" t="s">
        <v>65</v>
      </c>
      <c r="C16" s="2">
        <v>17172000</v>
      </c>
      <c r="D16" s="80">
        <f>C16*A16</f>
        <v>137376000</v>
      </c>
    </row>
    <row r="17" spans="1:4" ht="12.75">
      <c r="A17" s="39">
        <v>11</v>
      </c>
      <c r="B17" s="37" t="s">
        <v>66</v>
      </c>
      <c r="C17" s="39">
        <v>17172000</v>
      </c>
      <c r="D17" s="80">
        <f>C17*A17</f>
        <v>188892000</v>
      </c>
    </row>
    <row r="18" spans="1:4" ht="12.75">
      <c r="A18" s="39">
        <v>31</v>
      </c>
      <c r="B18" s="37" t="s">
        <v>67</v>
      </c>
      <c r="C18" s="39">
        <v>19572000</v>
      </c>
      <c r="D18" s="80">
        <f>C18*A18</f>
        <v>606732000</v>
      </c>
    </row>
    <row r="19" spans="1:4" ht="12.75">
      <c r="A19" s="39">
        <f>SUM(A14:A18)</f>
        <v>57</v>
      </c>
      <c r="B19" s="39"/>
      <c r="C19" s="2">
        <f>SUM(C14:C18)</f>
        <v>76776000</v>
      </c>
      <c r="D19" s="2">
        <f>SUM(D14:D18)</f>
        <v>1023804000</v>
      </c>
    </row>
    <row r="22" ht="13.5" thickBot="1"/>
    <row r="23" spans="1:4" ht="13.5" thickBot="1">
      <c r="A23" s="85" t="s">
        <v>91</v>
      </c>
      <c r="B23" s="86"/>
      <c r="C23" s="86"/>
      <c r="D23" s="87">
        <f>D19/A19</f>
        <v>17961473.684210528</v>
      </c>
    </row>
    <row r="31" spans="2:4" ht="23.25">
      <c r="B31" s="81" t="s">
        <v>74</v>
      </c>
      <c r="C31" s="65"/>
      <c r="D31" s="65"/>
    </row>
    <row r="33" spans="2:4" ht="12.75">
      <c r="B33" s="70" t="s">
        <v>91</v>
      </c>
      <c r="C33" s="68"/>
      <c r="D33" s="68"/>
    </row>
    <row r="35" spans="2:4" ht="12.75">
      <c r="B35" s="82" t="s">
        <v>55</v>
      </c>
      <c r="C35" s="82"/>
      <c r="D35" s="82"/>
    </row>
    <row r="36" spans="2:4" ht="12.75">
      <c r="B36" s="76"/>
      <c r="C36" s="76"/>
      <c r="D36" s="76"/>
    </row>
    <row r="37" spans="2:4" ht="12.75">
      <c r="B37" s="77"/>
      <c r="C37" s="77"/>
      <c r="D37" s="78"/>
    </row>
    <row r="38" spans="1:4" ht="38.25">
      <c r="A38" s="35" t="s">
        <v>85</v>
      </c>
      <c r="B38" s="84" t="s">
        <v>56</v>
      </c>
      <c r="C38" s="35" t="s">
        <v>86</v>
      </c>
      <c r="D38" s="35" t="s">
        <v>89</v>
      </c>
    </row>
    <row r="39" spans="1:4" ht="12.75">
      <c r="A39" s="39">
        <v>1</v>
      </c>
      <c r="B39" s="37" t="s">
        <v>177</v>
      </c>
      <c r="C39" s="2">
        <v>28470000</v>
      </c>
      <c r="D39" s="80">
        <f>C39*A39</f>
        <v>28470000</v>
      </c>
    </row>
    <row r="40" spans="1:4" ht="12.75">
      <c r="A40" s="39">
        <v>1</v>
      </c>
      <c r="B40" s="37" t="s">
        <v>179</v>
      </c>
      <c r="C40" s="2">
        <v>41500000</v>
      </c>
      <c r="D40" s="80">
        <f aca="true" t="shared" si="0" ref="D40:D46">C40*A40</f>
        <v>41500000</v>
      </c>
    </row>
    <row r="41" spans="1:4" ht="12.75">
      <c r="A41" s="39">
        <v>1</v>
      </c>
      <c r="B41" s="37" t="s">
        <v>180</v>
      </c>
      <c r="C41" s="2">
        <v>26000000</v>
      </c>
      <c r="D41" s="80">
        <f t="shared" si="0"/>
        <v>26000000</v>
      </c>
    </row>
    <row r="42" spans="1:4" ht="12.75">
      <c r="A42" s="39">
        <v>1</v>
      </c>
      <c r="B42" s="37" t="s">
        <v>181</v>
      </c>
      <c r="C42" s="2">
        <v>26975000</v>
      </c>
      <c r="D42" s="80">
        <f t="shared" si="0"/>
        <v>26975000</v>
      </c>
    </row>
    <row r="43" spans="1:4" ht="12.75">
      <c r="A43" s="39">
        <v>1</v>
      </c>
      <c r="B43" s="37" t="s">
        <v>182</v>
      </c>
      <c r="C43" s="2">
        <v>41500000</v>
      </c>
      <c r="D43" s="80">
        <f t="shared" si="0"/>
        <v>41500000</v>
      </c>
    </row>
    <row r="44" spans="1:4" ht="12.75">
      <c r="A44" s="39"/>
      <c r="B44" s="37" t="s">
        <v>178</v>
      </c>
      <c r="C44" s="2"/>
      <c r="D44" s="80">
        <f t="shared" si="0"/>
        <v>0</v>
      </c>
    </row>
    <row r="45" spans="1:4" ht="12.75">
      <c r="A45" s="39">
        <v>1</v>
      </c>
      <c r="B45" s="37" t="s">
        <v>183</v>
      </c>
      <c r="C45" s="39">
        <v>38307692</v>
      </c>
      <c r="D45" s="80">
        <f t="shared" si="0"/>
        <v>38307692</v>
      </c>
    </row>
    <row r="46" spans="1:4" ht="12.75">
      <c r="A46" s="39">
        <v>1</v>
      </c>
      <c r="B46" s="37" t="s">
        <v>175</v>
      </c>
      <c r="C46" s="39">
        <v>38307692</v>
      </c>
      <c r="D46" s="80">
        <f t="shared" si="0"/>
        <v>38307692</v>
      </c>
    </row>
    <row r="47" spans="1:4" ht="12.75">
      <c r="A47" s="39">
        <f>SUM(A39:A46)</f>
        <v>7</v>
      </c>
      <c r="B47" s="39"/>
      <c r="C47" s="2">
        <f>SUM(C39:C46)</f>
        <v>241060384</v>
      </c>
      <c r="D47" s="2">
        <f>SUM(D39:D46)</f>
        <v>241060384</v>
      </c>
    </row>
    <row r="50" ht="13.5" thickBot="1"/>
    <row r="51" spans="1:4" ht="13.5" thickBot="1">
      <c r="A51" s="85" t="s">
        <v>91</v>
      </c>
      <c r="B51" s="86"/>
      <c r="C51" s="86"/>
      <c r="D51" s="87">
        <f>D47/A47</f>
        <v>34437197.71428572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B13" sqref="B13:G13"/>
    </sheetView>
  </sheetViews>
  <sheetFormatPr defaultColWidth="9.140625" defaultRowHeight="12.75"/>
  <cols>
    <col min="1" max="1" width="12.57421875" style="0" customWidth="1"/>
    <col min="2" max="2" width="11.7109375" style="0" customWidth="1"/>
    <col min="3" max="3" width="15.8515625" style="0" customWidth="1"/>
    <col min="4" max="4" width="16.28125" style="0" customWidth="1"/>
    <col min="5" max="5" width="16.7109375" style="0" customWidth="1"/>
    <col min="6" max="6" width="16.421875" style="0" customWidth="1"/>
    <col min="7" max="7" width="14.7109375" style="0" customWidth="1"/>
    <col min="8" max="8" width="16.28125" style="0" customWidth="1"/>
    <col min="9" max="9" width="16.8515625" style="0" customWidth="1"/>
  </cols>
  <sheetData>
    <row r="1" spans="2:6" ht="12.75">
      <c r="B1" s="77"/>
      <c r="C1" s="77"/>
      <c r="D1" s="78"/>
      <c r="E1" s="77"/>
      <c r="F1" s="16">
        <v>0.4</v>
      </c>
    </row>
    <row r="2" spans="2:9" ht="51">
      <c r="B2" s="96"/>
      <c r="C2" s="77"/>
      <c r="D2" s="94" t="s">
        <v>95</v>
      </c>
      <c r="E2" s="77"/>
      <c r="F2" s="77"/>
      <c r="G2" s="77"/>
      <c r="H2" s="77"/>
      <c r="I2" s="77"/>
    </row>
    <row r="3" spans="2:9" ht="12.75">
      <c r="B3" s="76"/>
      <c r="C3" s="3"/>
      <c r="D3" s="95">
        <v>82000000</v>
      </c>
      <c r="E3" s="93"/>
      <c r="F3" s="93"/>
      <c r="G3" s="66"/>
      <c r="H3" s="76"/>
      <c r="I3" s="66"/>
    </row>
    <row r="4" spans="2:9" ht="12.75">
      <c r="B4" s="76"/>
      <c r="C4" s="3"/>
      <c r="D4" s="95">
        <v>48600000</v>
      </c>
      <c r="E4" s="93"/>
      <c r="F4" s="93"/>
      <c r="G4" s="66"/>
      <c r="H4" s="76"/>
      <c r="I4" s="66"/>
    </row>
    <row r="5" spans="2:9" ht="12.75">
      <c r="B5" s="76"/>
      <c r="C5" s="3"/>
      <c r="D5" s="95">
        <v>33900000</v>
      </c>
      <c r="E5" s="93"/>
      <c r="F5" s="93"/>
      <c r="G5" s="66"/>
      <c r="H5" s="76"/>
      <c r="I5" s="66"/>
    </row>
    <row r="6" spans="2:9" ht="12.75">
      <c r="B6" s="76"/>
      <c r="C6" s="76"/>
      <c r="D6" s="76"/>
      <c r="E6" s="76"/>
      <c r="F6" s="76"/>
      <c r="G6" s="76"/>
      <c r="H6" s="76"/>
      <c r="I6" s="71"/>
    </row>
    <row r="8" ht="12.75">
      <c r="B8" t="s">
        <v>218</v>
      </c>
    </row>
    <row r="9" spans="2:9" ht="23.25">
      <c r="B9" s="165" t="s">
        <v>74</v>
      </c>
      <c r="C9" s="165"/>
      <c r="D9" s="165"/>
      <c r="E9" s="165"/>
      <c r="F9" s="165"/>
      <c r="G9" s="165"/>
      <c r="H9" s="81"/>
      <c r="I9" s="81"/>
    </row>
    <row r="12" spans="2:9" ht="15">
      <c r="B12" s="161" t="s">
        <v>92</v>
      </c>
      <c r="C12" s="161"/>
      <c r="D12" s="161"/>
      <c r="E12" s="161"/>
      <c r="F12" s="161"/>
      <c r="G12" s="161"/>
      <c r="H12" s="70"/>
      <c r="I12" s="70"/>
    </row>
    <row r="13" spans="2:7" ht="15">
      <c r="B13" s="169" t="s">
        <v>55</v>
      </c>
      <c r="C13" s="169"/>
      <c r="D13" s="169"/>
      <c r="E13" s="169"/>
      <c r="F13" s="169"/>
      <c r="G13" s="169"/>
    </row>
    <row r="14" spans="2:9" ht="15">
      <c r="B14" s="169" t="s">
        <v>238</v>
      </c>
      <c r="C14" s="169"/>
      <c r="D14" s="169"/>
      <c r="E14" s="169"/>
      <c r="F14" s="169"/>
      <c r="G14" s="169"/>
      <c r="H14" s="82"/>
      <c r="I14" s="82"/>
    </row>
    <row r="15" spans="2:6" ht="12.75">
      <c r="B15" s="76"/>
      <c r="C15" s="76"/>
      <c r="D15" s="76"/>
      <c r="E15" s="76"/>
      <c r="F15" s="76"/>
    </row>
    <row r="16" spans="2:6" ht="12.75">
      <c r="B16" s="77"/>
      <c r="C16" s="77"/>
      <c r="D16" s="78"/>
      <c r="E16" s="77"/>
      <c r="F16" s="16"/>
    </row>
    <row r="17" spans="1:9" ht="38.25">
      <c r="A17" s="84" t="s">
        <v>184</v>
      </c>
      <c r="B17" s="35" t="s">
        <v>85</v>
      </c>
      <c r="C17" s="35" t="s">
        <v>94</v>
      </c>
      <c r="D17" s="35" t="s">
        <v>93</v>
      </c>
      <c r="E17" s="35" t="s">
        <v>59</v>
      </c>
      <c r="F17" s="89" t="s">
        <v>88</v>
      </c>
      <c r="G17" s="132" t="s">
        <v>244</v>
      </c>
      <c r="H17" s="77"/>
      <c r="I17" s="77"/>
    </row>
    <row r="18" spans="1:9" ht="12.75">
      <c r="A18" s="37" t="s">
        <v>185</v>
      </c>
      <c r="B18" s="127">
        <v>1</v>
      </c>
      <c r="C18" s="124">
        <v>0</v>
      </c>
      <c r="D18" s="80">
        <v>16400000</v>
      </c>
      <c r="E18" s="80">
        <f>D18-C18</f>
        <v>16400000</v>
      </c>
      <c r="F18" s="90">
        <f>E18+(E18*$F$1)</f>
        <v>22960000</v>
      </c>
      <c r="G18" s="152">
        <f>F18*B18/12*9</f>
        <v>17220000</v>
      </c>
      <c r="H18" s="76"/>
      <c r="I18" s="66"/>
    </row>
    <row r="19" spans="1:9" ht="12.75">
      <c r="A19" s="37" t="s">
        <v>186</v>
      </c>
      <c r="B19" s="128">
        <v>30</v>
      </c>
      <c r="C19" s="2">
        <v>0</v>
      </c>
      <c r="D19" s="80">
        <f>D4/100*20</f>
        <v>9720000</v>
      </c>
      <c r="E19" s="80">
        <f>D19-C19</f>
        <v>9720000</v>
      </c>
      <c r="F19" s="90">
        <f>E19+(E19*$F$1)</f>
        <v>13608000</v>
      </c>
      <c r="G19" s="152">
        <f>F19*B19/12*9</f>
        <v>306180000</v>
      </c>
      <c r="H19" s="76"/>
      <c r="I19" s="66"/>
    </row>
    <row r="20" spans="1:9" ht="12.75">
      <c r="A20" s="37" t="s">
        <v>187</v>
      </c>
      <c r="B20" s="128">
        <v>31</v>
      </c>
      <c r="C20" s="2">
        <v>0</v>
      </c>
      <c r="D20" s="80">
        <f>D5/100*20</f>
        <v>6780000</v>
      </c>
      <c r="E20" s="80">
        <f>D20-C20</f>
        <v>6780000</v>
      </c>
      <c r="F20" s="91">
        <f>E20+(E20*$F$1)</f>
        <v>9492000</v>
      </c>
      <c r="G20" s="152">
        <f>F20*B20/12*9</f>
        <v>220689000</v>
      </c>
      <c r="H20" s="76"/>
      <c r="I20" s="66"/>
    </row>
    <row r="21" spans="2:7" ht="12.75">
      <c r="B21" s="76"/>
      <c r="C21" s="76"/>
      <c r="D21" s="76"/>
      <c r="E21" s="76"/>
      <c r="F21" s="41" t="s">
        <v>27</v>
      </c>
      <c r="G21" s="83">
        <f>SUM(G18:G20)</f>
        <v>544089000</v>
      </c>
    </row>
    <row r="22" ht="12.75">
      <c r="A22" t="s">
        <v>237</v>
      </c>
    </row>
    <row r="26" ht="12.75">
      <c r="B26" t="s">
        <v>219</v>
      </c>
    </row>
    <row r="27" spans="2:7" ht="23.25">
      <c r="B27" s="165" t="s">
        <v>74</v>
      </c>
      <c r="C27" s="165"/>
      <c r="D27" s="165"/>
      <c r="E27" s="165"/>
      <c r="F27" s="165"/>
      <c r="G27" s="165"/>
    </row>
    <row r="28" spans="2:7" ht="15">
      <c r="B28" s="161" t="s">
        <v>92</v>
      </c>
      <c r="C28" s="161"/>
      <c r="D28" s="161"/>
      <c r="E28" s="161"/>
      <c r="F28" s="161"/>
      <c r="G28" s="161"/>
    </row>
    <row r="29" spans="2:7" ht="15">
      <c r="B29" s="169" t="s">
        <v>55</v>
      </c>
      <c r="C29" s="169"/>
      <c r="D29" s="169"/>
      <c r="E29" s="169"/>
      <c r="F29" s="169"/>
      <c r="G29" s="169"/>
    </row>
    <row r="30" spans="2:7" ht="15">
      <c r="B30" s="169" t="s">
        <v>38</v>
      </c>
      <c r="C30" s="169"/>
      <c r="D30" s="169"/>
      <c r="E30" s="169"/>
      <c r="F30" s="169"/>
      <c r="G30" s="169"/>
    </row>
    <row r="32" spans="1:7" ht="38.25">
      <c r="A32" s="84" t="s">
        <v>184</v>
      </c>
      <c r="B32" s="35" t="s">
        <v>85</v>
      </c>
      <c r="C32" s="35" t="s">
        <v>94</v>
      </c>
      <c r="D32" s="35" t="s">
        <v>93</v>
      </c>
      <c r="E32" s="35" t="s">
        <v>59</v>
      </c>
      <c r="F32" s="89" t="s">
        <v>88</v>
      </c>
      <c r="G32" s="132" t="s">
        <v>89</v>
      </c>
    </row>
    <row r="33" spans="1:7" ht="12.75">
      <c r="A33" s="37" t="s">
        <v>185</v>
      </c>
      <c r="B33" s="127">
        <v>1</v>
      </c>
      <c r="C33" s="124">
        <v>0</v>
      </c>
      <c r="D33" s="80">
        <v>16400000</v>
      </c>
      <c r="E33" s="80">
        <f>D33-C33</f>
        <v>16400000</v>
      </c>
      <c r="F33" s="90">
        <f>E33+(E33*$F$1)</f>
        <v>22960000</v>
      </c>
      <c r="G33" s="152">
        <f>F33*B33</f>
        <v>22960000</v>
      </c>
    </row>
    <row r="34" spans="1:7" ht="12.75">
      <c r="A34" s="37" t="s">
        <v>186</v>
      </c>
      <c r="B34" s="128">
        <v>30</v>
      </c>
      <c r="C34" s="2">
        <v>0</v>
      </c>
      <c r="D34" s="80">
        <f>D4/100*20</f>
        <v>9720000</v>
      </c>
      <c r="E34" s="80">
        <f>D34-C34</f>
        <v>9720000</v>
      </c>
      <c r="F34" s="90">
        <f>E34+(E34*$F$1)</f>
        <v>13608000</v>
      </c>
      <c r="G34" s="152">
        <f>F34*B34</f>
        <v>408240000</v>
      </c>
    </row>
    <row r="35" spans="1:7" ht="12.75">
      <c r="A35" s="37" t="s">
        <v>187</v>
      </c>
      <c r="B35" s="128">
        <v>31</v>
      </c>
      <c r="C35" s="2">
        <v>0</v>
      </c>
      <c r="D35" s="80">
        <f>D5/100*20</f>
        <v>6780000</v>
      </c>
      <c r="E35" s="80">
        <f>D35-C35</f>
        <v>6780000</v>
      </c>
      <c r="F35" s="91">
        <f>E35+(E35*$F$1)</f>
        <v>9492000</v>
      </c>
      <c r="G35" s="152">
        <f>F35*B35</f>
        <v>294252000</v>
      </c>
    </row>
    <row r="36" spans="2:7" ht="12.75">
      <c r="B36" s="76"/>
      <c r="C36" s="76"/>
      <c r="D36" s="76"/>
      <c r="E36" s="76"/>
      <c r="F36" s="41" t="s">
        <v>27</v>
      </c>
      <c r="G36" s="83">
        <f>SUM(G33:G35)</f>
        <v>725452000</v>
      </c>
    </row>
    <row r="40" spans="2:7" ht="23.25">
      <c r="B40" s="165" t="s">
        <v>74</v>
      </c>
      <c r="C40" s="165"/>
      <c r="D40" s="165"/>
      <c r="E40" s="165"/>
      <c r="F40" s="165"/>
      <c r="G40" s="165"/>
    </row>
    <row r="43" spans="2:7" ht="15">
      <c r="B43" s="161" t="s">
        <v>92</v>
      </c>
      <c r="C43" s="161"/>
      <c r="D43" s="161"/>
      <c r="E43" s="161"/>
      <c r="F43" s="161"/>
      <c r="G43" s="161"/>
    </row>
    <row r="44" spans="2:7" ht="15">
      <c r="B44" s="169" t="s">
        <v>83</v>
      </c>
      <c r="C44" s="169"/>
      <c r="D44" s="169"/>
      <c r="E44" s="169"/>
      <c r="F44" s="169"/>
      <c r="G44" s="169"/>
    </row>
    <row r="45" spans="2:7" ht="15">
      <c r="B45" s="169" t="s">
        <v>35</v>
      </c>
      <c r="C45" s="169"/>
      <c r="D45" s="169"/>
      <c r="E45" s="169"/>
      <c r="F45" s="169"/>
      <c r="G45" s="169"/>
    </row>
    <row r="46" spans="2:7" ht="15">
      <c r="B46" s="169" t="s">
        <v>37</v>
      </c>
      <c r="C46" s="169"/>
      <c r="D46" s="169"/>
      <c r="E46" s="169"/>
      <c r="F46" s="169"/>
      <c r="G46" s="169"/>
    </row>
    <row r="47" spans="2:7" ht="15">
      <c r="B47" s="169" t="s">
        <v>38</v>
      </c>
      <c r="C47" s="169"/>
      <c r="D47" s="169"/>
      <c r="E47" s="169"/>
      <c r="F47" s="169"/>
      <c r="G47" s="169"/>
    </row>
    <row r="49" spans="1:7" ht="38.25">
      <c r="A49" s="84"/>
      <c r="B49" s="35" t="s">
        <v>85</v>
      </c>
      <c r="C49" s="35" t="s">
        <v>245</v>
      </c>
      <c r="D49" s="35" t="s">
        <v>93</v>
      </c>
      <c r="E49" s="35" t="s">
        <v>59</v>
      </c>
      <c r="F49" s="89" t="s">
        <v>88</v>
      </c>
      <c r="G49" s="35" t="s">
        <v>89</v>
      </c>
    </row>
    <row r="50" spans="1:7" ht="25.5">
      <c r="A50" s="69" t="s">
        <v>81</v>
      </c>
      <c r="B50" s="35">
        <v>4</v>
      </c>
      <c r="C50" s="38">
        <v>5370000</v>
      </c>
      <c r="D50" s="38">
        <v>9720000</v>
      </c>
      <c r="E50" s="38">
        <f>D50-C50</f>
        <v>4350000</v>
      </c>
      <c r="F50" s="38">
        <f>E50+(E50*$F$1)</f>
        <v>6090000</v>
      </c>
      <c r="G50" s="38">
        <f>F50*B50</f>
        <v>24360000</v>
      </c>
    </row>
    <row r="51" spans="1:7" ht="12.75">
      <c r="A51" s="39" t="s">
        <v>82</v>
      </c>
      <c r="B51" s="35">
        <v>8</v>
      </c>
      <c r="C51" s="38">
        <v>5370000</v>
      </c>
      <c r="D51" s="38">
        <v>9720000</v>
      </c>
      <c r="E51" s="38">
        <f>D51-C51</f>
        <v>4350000</v>
      </c>
      <c r="F51" s="38">
        <f>E51+(E51*$F$1)</f>
        <v>6090000</v>
      </c>
      <c r="G51" s="38">
        <f>F51*B51</f>
        <v>48720000</v>
      </c>
    </row>
    <row r="52" spans="3:7" ht="12.75">
      <c r="C52" s="92"/>
      <c r="D52" s="92"/>
      <c r="E52" s="92"/>
      <c r="F52" s="117" t="s">
        <v>27</v>
      </c>
      <c r="G52" s="83">
        <f>SUM(G50:G51)</f>
        <v>73080000</v>
      </c>
    </row>
    <row r="53" ht="12.75">
      <c r="A53" t="s">
        <v>246</v>
      </c>
    </row>
  </sheetData>
  <mergeCells count="14">
    <mergeCell ref="B9:G9"/>
    <mergeCell ref="B12:G12"/>
    <mergeCell ref="B14:G14"/>
    <mergeCell ref="B40:G40"/>
    <mergeCell ref="B13:G13"/>
    <mergeCell ref="B27:G27"/>
    <mergeCell ref="B28:G28"/>
    <mergeCell ref="B47:G47"/>
    <mergeCell ref="B29:G29"/>
    <mergeCell ref="B30:G30"/>
    <mergeCell ref="B46:G46"/>
    <mergeCell ref="B43:G43"/>
    <mergeCell ref="B45:G45"/>
    <mergeCell ref="B44:G4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6:J20"/>
  <sheetViews>
    <sheetView workbookViewId="0" topLeftCell="A1">
      <selection activeCell="B6" sqref="B6:J20"/>
    </sheetView>
  </sheetViews>
  <sheetFormatPr defaultColWidth="9.140625" defaultRowHeight="12.75"/>
  <cols>
    <col min="2" max="2" width="20.140625" style="0" customWidth="1"/>
    <col min="3" max="3" width="8.28125" style="0" customWidth="1"/>
    <col min="4" max="4" width="13.7109375" style="0" customWidth="1"/>
    <col min="5" max="9" width="13.7109375" style="133" customWidth="1"/>
    <col min="10" max="10" width="16.28125" style="133" customWidth="1"/>
  </cols>
  <sheetData>
    <row r="6" ht="12.75">
      <c r="B6" t="s">
        <v>220</v>
      </c>
    </row>
    <row r="7" spans="2:10" ht="23.25">
      <c r="B7" s="165" t="s">
        <v>74</v>
      </c>
      <c r="C7" s="165"/>
      <c r="D7" s="165"/>
      <c r="E7" s="165"/>
      <c r="F7" s="165"/>
      <c r="G7" s="165"/>
      <c r="H7" s="165"/>
      <c r="I7" s="165"/>
      <c r="J7" s="165"/>
    </row>
    <row r="9" spans="2:10" ht="12.75">
      <c r="B9" s="170" t="s">
        <v>199</v>
      </c>
      <c r="C9" s="170"/>
      <c r="D9" s="170"/>
      <c r="E9" s="170"/>
      <c r="F9" s="170"/>
      <c r="G9" s="170"/>
      <c r="H9" s="170"/>
      <c r="I9" s="170"/>
      <c r="J9" s="170"/>
    </row>
    <row r="13" spans="3:10" ht="38.25">
      <c r="C13" s="84" t="s">
        <v>85</v>
      </c>
      <c r="D13" s="35" t="s">
        <v>194</v>
      </c>
      <c r="E13" s="35" t="s">
        <v>195</v>
      </c>
      <c r="F13" s="35" t="s">
        <v>196</v>
      </c>
      <c r="G13" s="35" t="s">
        <v>197</v>
      </c>
      <c r="H13" s="35" t="s">
        <v>198</v>
      </c>
      <c r="I13" s="35" t="s">
        <v>27</v>
      </c>
      <c r="J13" s="35" t="s">
        <v>200</v>
      </c>
    </row>
    <row r="14" spans="2:10" ht="25.5">
      <c r="B14" s="69" t="s">
        <v>202</v>
      </c>
      <c r="C14" s="39">
        <v>1</v>
      </c>
      <c r="D14" s="38">
        <v>37632000</v>
      </c>
      <c r="E14" s="2">
        <v>13602564</v>
      </c>
      <c r="F14" s="80">
        <v>82000000</v>
      </c>
      <c r="G14" s="80">
        <v>16400000</v>
      </c>
      <c r="H14" s="134">
        <v>2500000</v>
      </c>
      <c r="I14" s="134">
        <f>SUM(D14:H14)*C14</f>
        <v>152134564</v>
      </c>
      <c r="J14" s="135">
        <f>I14*1/100</f>
        <v>1521345.64</v>
      </c>
    </row>
    <row r="15" spans="2:10" ht="25.5">
      <c r="B15" s="69" t="s">
        <v>203</v>
      </c>
      <c r="C15" s="39">
        <v>30</v>
      </c>
      <c r="D15" s="38">
        <v>37632000</v>
      </c>
      <c r="E15" s="2">
        <v>13602564</v>
      </c>
      <c r="F15" s="80">
        <v>48600000</v>
      </c>
      <c r="G15" s="80">
        <v>9720000</v>
      </c>
      <c r="H15" s="134">
        <v>2500000</v>
      </c>
      <c r="I15" s="134">
        <f>SUM(D15:H15)*C15</f>
        <v>3361636920</v>
      </c>
      <c r="J15" s="135">
        <f>I15*1/100</f>
        <v>33616369.2</v>
      </c>
    </row>
    <row r="16" spans="2:10" ht="25.5">
      <c r="B16" s="69" t="s">
        <v>204</v>
      </c>
      <c r="C16" s="39">
        <v>31</v>
      </c>
      <c r="D16" s="38">
        <v>37632000</v>
      </c>
      <c r="E16" s="2">
        <v>13602564</v>
      </c>
      <c r="F16" s="80">
        <v>33900000</v>
      </c>
      <c r="G16" s="80">
        <v>6780000</v>
      </c>
      <c r="H16" s="134">
        <v>2500000</v>
      </c>
      <c r="I16" s="134">
        <f>SUM(D16:H16)*C16</f>
        <v>2926851484</v>
      </c>
      <c r="J16" s="135">
        <f>I16*1/100</f>
        <v>29268514.84</v>
      </c>
    </row>
    <row r="17" spans="2:10" ht="12.75">
      <c r="B17" s="69" t="s">
        <v>205</v>
      </c>
      <c r="C17" s="39">
        <v>8</v>
      </c>
      <c r="D17" s="38">
        <v>37632000</v>
      </c>
      <c r="E17" s="2">
        <v>13602564</v>
      </c>
      <c r="F17" s="134">
        <v>48600000</v>
      </c>
      <c r="G17" s="134">
        <v>9720000</v>
      </c>
      <c r="H17" s="134">
        <v>2500000</v>
      </c>
      <c r="I17" s="134">
        <f>SUM(D17:H17)*C17</f>
        <v>896436512</v>
      </c>
      <c r="J17" s="135">
        <f>I17*1/100</f>
        <v>8964365.12</v>
      </c>
    </row>
    <row r="18" spans="2:10" ht="25.5">
      <c r="B18" s="69" t="s">
        <v>193</v>
      </c>
      <c r="C18" s="39">
        <v>4</v>
      </c>
      <c r="D18" s="38">
        <v>37632000</v>
      </c>
      <c r="E18" s="2">
        <v>13602564</v>
      </c>
      <c r="F18" s="134">
        <v>48600000</v>
      </c>
      <c r="G18" s="134">
        <v>9720000</v>
      </c>
      <c r="H18" s="134">
        <v>2500000</v>
      </c>
      <c r="I18" s="134">
        <f>SUM(D18:H18)*C18</f>
        <v>448218256</v>
      </c>
      <c r="J18" s="135">
        <f>I18*1/100</f>
        <v>4482182.56</v>
      </c>
    </row>
    <row r="19" spans="9:10" ht="12.75">
      <c r="I19" s="89" t="s">
        <v>27</v>
      </c>
      <c r="J19" s="136">
        <f>SUM(J14:J18)</f>
        <v>77852777.36000001</v>
      </c>
    </row>
    <row r="20" ht="12.75">
      <c r="B20" t="s">
        <v>201</v>
      </c>
    </row>
  </sheetData>
  <mergeCells count="2">
    <mergeCell ref="B7:J7"/>
    <mergeCell ref="B9:J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A.R.R.S.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A.R.R.S.</dc:creator>
  <cp:keywords/>
  <dc:description/>
  <cp:lastModifiedBy>HP3</cp:lastModifiedBy>
  <cp:lastPrinted>2000-09-01T08:49:44Z</cp:lastPrinted>
  <dcterms:created xsi:type="dcterms:W3CDTF">1999-06-24T13:35:25Z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